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eSlGYKrLAKqaXj7/Nklmtguga7OsV7s9kuBCgcItsLV3oLVWHwAIUnEckCvLi4wcGeqVew3qn5v9PH9xY957LA==" workbookSaltValue="xxEIpw87ZpZYkZiZfi6p8g==" workbookSpinCount="100000" lockStructure="1"/>
  <bookViews>
    <workbookView xWindow="0" yWindow="0" windowWidth="28740" windowHeight="11940"/>
  </bookViews>
  <sheets>
    <sheet name="DESIGN"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DESIGN!$A$3:$L$63</definedName>
    <definedName name="RangeOptions">Unitsets!$J$23:$L$54</definedName>
    <definedName name="RangeUnitsets">Unitsets!$J$3:$U$19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3" l="1"/>
  <c r="H45" i="3"/>
  <c r="I45" i="3"/>
  <c r="J45" i="3"/>
  <c r="G48" i="3" l="1"/>
  <c r="H48" i="3"/>
  <c r="I48" i="3"/>
  <c r="J48" i="3"/>
  <c r="J4" i="3"/>
  <c r="J5" i="3"/>
  <c r="J6" i="3"/>
  <c r="J8" i="3"/>
  <c r="J9" i="3"/>
  <c r="J10" i="3"/>
  <c r="J11" i="3"/>
  <c r="J12" i="3"/>
  <c r="J13" i="3"/>
  <c r="J14" i="3"/>
  <c r="J15" i="3"/>
  <c r="J16" i="3"/>
  <c r="J17" i="3"/>
  <c r="J18" i="3"/>
  <c r="J19" i="3"/>
  <c r="J20" i="3"/>
  <c r="J21" i="3"/>
  <c r="J22" i="3"/>
  <c r="J23" i="3"/>
  <c r="J24" i="3"/>
  <c r="J25" i="3"/>
  <c r="J26" i="3"/>
  <c r="J28" i="3"/>
  <c r="J29" i="3"/>
  <c r="J30" i="3"/>
  <c r="J31" i="3"/>
  <c r="J32" i="3"/>
  <c r="J33" i="3"/>
  <c r="J34" i="3"/>
  <c r="J35" i="3"/>
  <c r="J36" i="3"/>
  <c r="J37" i="3"/>
  <c r="J38" i="3"/>
  <c r="J39" i="3"/>
  <c r="J40" i="3"/>
  <c r="J41" i="3"/>
  <c r="J42" i="3"/>
  <c r="J43" i="3"/>
  <c r="J44" i="3"/>
  <c r="J46" i="3"/>
  <c r="J47" i="3"/>
  <c r="J49" i="3"/>
  <c r="J50" i="3"/>
  <c r="J51" i="3"/>
  <c r="J52" i="3"/>
  <c r="J53" i="3"/>
  <c r="J54" i="3"/>
  <c r="J55" i="3"/>
  <c r="J7" i="3"/>
  <c r="J27" i="3"/>
  <c r="I4" i="3"/>
  <c r="I5" i="3"/>
  <c r="I6" i="3"/>
  <c r="I8" i="3"/>
  <c r="I9" i="3"/>
  <c r="I10" i="3"/>
  <c r="I11" i="3"/>
  <c r="I12" i="3"/>
  <c r="I13" i="3"/>
  <c r="I14" i="3"/>
  <c r="I15" i="3"/>
  <c r="I16" i="3"/>
  <c r="I17" i="3"/>
  <c r="I18" i="3"/>
  <c r="I19" i="3"/>
  <c r="I20" i="3"/>
  <c r="I21" i="3"/>
  <c r="I22" i="3"/>
  <c r="I23" i="3"/>
  <c r="I24" i="3"/>
  <c r="I25" i="3"/>
  <c r="I26" i="3"/>
  <c r="I28" i="3"/>
  <c r="I29" i="3"/>
  <c r="I30" i="3"/>
  <c r="I31" i="3"/>
  <c r="I32" i="3"/>
  <c r="I33" i="3"/>
  <c r="I34" i="3"/>
  <c r="I35" i="3"/>
  <c r="I36" i="3"/>
  <c r="I37" i="3"/>
  <c r="I38" i="3"/>
  <c r="I39" i="3"/>
  <c r="I40" i="3"/>
  <c r="I41" i="3"/>
  <c r="I42" i="3"/>
  <c r="I43" i="3"/>
  <c r="I44" i="3"/>
  <c r="I46" i="3"/>
  <c r="I47" i="3"/>
  <c r="I49" i="3"/>
  <c r="I50" i="3"/>
  <c r="I51" i="3"/>
  <c r="I52" i="3"/>
  <c r="I53" i="3"/>
  <c r="I54" i="3"/>
  <c r="I55" i="3"/>
  <c r="I7" i="3"/>
  <c r="I27" i="3"/>
  <c r="H27" i="3"/>
  <c r="H7" i="3"/>
  <c r="H55" i="3"/>
  <c r="H54" i="3"/>
  <c r="H53" i="3"/>
  <c r="H52" i="3"/>
  <c r="H51" i="3"/>
  <c r="H50" i="3"/>
  <c r="H49" i="3"/>
  <c r="H47" i="3"/>
  <c r="H46" i="3"/>
  <c r="H44" i="3"/>
  <c r="H43" i="3"/>
  <c r="H42" i="3"/>
  <c r="H41" i="3"/>
  <c r="H40" i="3"/>
  <c r="H39" i="3"/>
  <c r="H38" i="3"/>
  <c r="H37" i="3"/>
  <c r="H36" i="3"/>
  <c r="H35" i="3"/>
  <c r="H34" i="3"/>
  <c r="H33" i="3"/>
  <c r="H32" i="3"/>
  <c r="H31" i="3"/>
  <c r="H30" i="3"/>
  <c r="H29" i="3"/>
  <c r="H28" i="3"/>
  <c r="H26" i="3"/>
  <c r="H25" i="3"/>
  <c r="H24" i="3"/>
  <c r="H23" i="3"/>
  <c r="H22" i="3"/>
  <c r="H21" i="3"/>
  <c r="H20" i="3"/>
  <c r="H19" i="3"/>
  <c r="H18" i="3"/>
  <c r="H17" i="3"/>
  <c r="H16" i="3"/>
  <c r="H15" i="3"/>
  <c r="H14" i="3"/>
  <c r="H13" i="3"/>
  <c r="H12" i="3"/>
  <c r="H11" i="3"/>
  <c r="H10" i="3"/>
  <c r="H9" i="3"/>
  <c r="H8" i="3"/>
  <c r="H6" i="3"/>
  <c r="H5" i="3"/>
  <c r="H4" i="3"/>
  <c r="G4" i="3"/>
  <c r="G5" i="3"/>
  <c r="G6" i="3"/>
  <c r="G8" i="3"/>
  <c r="G9" i="3"/>
  <c r="G10" i="3"/>
  <c r="G11" i="3"/>
  <c r="G12" i="3"/>
  <c r="G13" i="3"/>
  <c r="G14" i="3"/>
  <c r="G15" i="3"/>
  <c r="G16" i="3"/>
  <c r="G17" i="3"/>
  <c r="G18" i="3"/>
  <c r="G19" i="3"/>
  <c r="G20" i="3"/>
  <c r="G21" i="3"/>
  <c r="G22" i="3"/>
  <c r="G23" i="3"/>
  <c r="G24" i="3"/>
  <c r="G25" i="3"/>
  <c r="G26" i="3"/>
  <c r="G28" i="3"/>
  <c r="G29" i="3"/>
  <c r="G30" i="3"/>
  <c r="G31" i="3"/>
  <c r="G32" i="3"/>
  <c r="G33" i="3"/>
  <c r="G34" i="3"/>
  <c r="G35" i="3"/>
  <c r="G36" i="3"/>
  <c r="G37" i="3"/>
  <c r="G38" i="3"/>
  <c r="G39" i="3"/>
  <c r="G40" i="3"/>
  <c r="G41" i="3"/>
  <c r="G42" i="3"/>
  <c r="G43" i="3"/>
  <c r="G44" i="3"/>
  <c r="G46" i="3"/>
  <c r="G47" i="3"/>
  <c r="G49" i="3"/>
  <c r="G50" i="3"/>
  <c r="G51" i="3"/>
  <c r="G52" i="3"/>
  <c r="G53" i="3"/>
  <c r="G54" i="3"/>
  <c r="G55" i="3"/>
  <c r="G7" i="3"/>
  <c r="G27" i="3"/>
  <c r="A108" i="8"/>
  <c r="B108" i="8"/>
  <c r="D108" i="8"/>
  <c r="E108" i="8"/>
  <c r="A99" i="8"/>
  <c r="B99" i="8"/>
  <c r="D99" i="8"/>
  <c r="E99" i="8"/>
  <c r="A16" i="8" l="1"/>
  <c r="B16" i="8"/>
  <c r="D16" i="8"/>
  <c r="E16" i="8"/>
  <c r="A59" i="8"/>
  <c r="B59" i="8"/>
  <c r="D59" i="8"/>
  <c r="E59" i="8"/>
  <c r="A7" i="8"/>
  <c r="B7" i="8"/>
  <c r="D7" i="8"/>
  <c r="E7" i="8"/>
  <c r="A50" i="8"/>
  <c r="B50" i="8"/>
  <c r="D50" i="8"/>
  <c r="E50" i="8"/>
  <c r="G5" i="5" l="1"/>
  <c r="A114" i="8" l="1"/>
  <c r="A115" i="8"/>
  <c r="A116" i="8"/>
  <c r="A117" i="8"/>
  <c r="A118" i="8"/>
  <c r="A119" i="8"/>
  <c r="A120" i="8"/>
  <c r="A121" i="8"/>
  <c r="A122" i="8"/>
  <c r="A123" i="8"/>
  <c r="A124" i="8"/>
  <c r="A125" i="8"/>
  <c r="A126" i="8"/>
  <c r="A127" i="8"/>
  <c r="A128" i="8"/>
  <c r="A129" i="8"/>
  <c r="A130" i="8"/>
  <c r="B114" i="8"/>
  <c r="B115" i="8"/>
  <c r="B116" i="8"/>
  <c r="B117" i="8"/>
  <c r="B118" i="8"/>
  <c r="B119" i="8"/>
  <c r="B120" i="8"/>
  <c r="B121" i="8"/>
  <c r="B122" i="8"/>
  <c r="B123" i="8"/>
  <c r="B124" i="8"/>
  <c r="B125" i="8"/>
  <c r="B126" i="8"/>
  <c r="B127" i="8"/>
  <c r="B128" i="8"/>
  <c r="B129" i="8"/>
  <c r="B130" i="8"/>
  <c r="D114" i="8"/>
  <c r="D115" i="8"/>
  <c r="D116" i="8"/>
  <c r="D117" i="8"/>
  <c r="D118" i="8"/>
  <c r="D119" i="8"/>
  <c r="D120" i="8"/>
  <c r="D121" i="8"/>
  <c r="D122" i="8"/>
  <c r="D123" i="8"/>
  <c r="D124" i="8"/>
  <c r="D125" i="8"/>
  <c r="D126" i="8"/>
  <c r="D127" i="8"/>
  <c r="D128" i="8"/>
  <c r="D129" i="8"/>
  <c r="D130" i="8"/>
  <c r="E114" i="8"/>
  <c r="E115" i="8"/>
  <c r="E116" i="8"/>
  <c r="E117" i="8"/>
  <c r="E118" i="8"/>
  <c r="E119" i="8"/>
  <c r="E120" i="8"/>
  <c r="E121" i="8"/>
  <c r="E122" i="8"/>
  <c r="E123" i="8"/>
  <c r="E124" i="8"/>
  <c r="E125" i="8"/>
  <c r="E126" i="8"/>
  <c r="E127" i="8"/>
  <c r="E128" i="8"/>
  <c r="E129" i="8"/>
  <c r="E130" i="8"/>
  <c r="E67" i="8" l="1"/>
  <c r="E68" i="8"/>
  <c r="E69" i="8"/>
  <c r="E70" i="8"/>
  <c r="E71" i="8"/>
  <c r="E72" i="8"/>
  <c r="E73" i="8"/>
  <c r="E74" i="8"/>
  <c r="E75" i="8"/>
  <c r="E76" i="8"/>
  <c r="E77" i="8"/>
  <c r="E78" i="8"/>
  <c r="E79" i="8"/>
  <c r="E80" i="8"/>
  <c r="A67" i="8"/>
  <c r="A68" i="8"/>
  <c r="A69" i="8"/>
  <c r="A70" i="8"/>
  <c r="A71" i="8"/>
  <c r="A72" i="8"/>
  <c r="A73" i="8"/>
  <c r="A74" i="8"/>
  <c r="A75" i="8"/>
  <c r="A76" i="8"/>
  <c r="A77" i="8"/>
  <c r="A78" i="8"/>
  <c r="A79" i="8"/>
  <c r="A80" i="8"/>
  <c r="B67" i="8"/>
  <c r="B68" i="8"/>
  <c r="B69" i="8"/>
  <c r="B70" i="8"/>
  <c r="B71" i="8"/>
  <c r="B72" i="8"/>
  <c r="B73" i="8"/>
  <c r="B74" i="8"/>
  <c r="B75" i="8"/>
  <c r="B76" i="8"/>
  <c r="B77" i="8"/>
  <c r="B78" i="8"/>
  <c r="B79" i="8"/>
  <c r="B80" i="8"/>
  <c r="D67" i="8"/>
  <c r="D68" i="8"/>
  <c r="D69" i="8"/>
  <c r="D70" i="8"/>
  <c r="D71" i="8"/>
  <c r="D72" i="8"/>
  <c r="D73" i="8"/>
  <c r="D74" i="8"/>
  <c r="D75" i="8"/>
  <c r="D76" i="8"/>
  <c r="D77" i="8"/>
  <c r="D78" i="8"/>
  <c r="D79" i="8"/>
  <c r="D80" i="8"/>
  <c r="A26" i="8" l="1"/>
  <c r="A27" i="8"/>
  <c r="A28" i="8"/>
  <c r="A29" i="8"/>
  <c r="A30" i="8"/>
  <c r="A31" i="8"/>
  <c r="A32" i="8"/>
  <c r="A33" i="8"/>
  <c r="A34" i="8"/>
  <c r="A35" i="8"/>
  <c r="A36" i="8"/>
  <c r="A37" i="8"/>
  <c r="A38" i="8"/>
  <c r="B26" i="8"/>
  <c r="B27" i="8"/>
  <c r="B28" i="8"/>
  <c r="B29" i="8"/>
  <c r="B30" i="8"/>
  <c r="B31" i="8"/>
  <c r="B32" i="8"/>
  <c r="B33" i="8"/>
  <c r="B34" i="8"/>
  <c r="B35" i="8"/>
  <c r="B36" i="8"/>
  <c r="B37" i="8"/>
  <c r="B38" i="8"/>
  <c r="D26" i="8"/>
  <c r="D27" i="8"/>
  <c r="D28" i="8"/>
  <c r="D29" i="8"/>
  <c r="D30" i="8"/>
  <c r="D31" i="8"/>
  <c r="D32" i="8"/>
  <c r="D33" i="8"/>
  <c r="D34" i="8"/>
  <c r="D35" i="8"/>
  <c r="D36" i="8"/>
  <c r="D37" i="8"/>
  <c r="D38" i="8"/>
  <c r="E26" i="8"/>
  <c r="E27" i="8"/>
  <c r="E28" i="8"/>
  <c r="E29" i="8"/>
  <c r="E30" i="8"/>
  <c r="E31" i="8"/>
  <c r="E32" i="8"/>
  <c r="E33" i="8"/>
  <c r="E34" i="8"/>
  <c r="E35" i="8"/>
  <c r="E36" i="8"/>
  <c r="E37" i="8"/>
  <c r="E38" i="8"/>
  <c r="L29" i="5" l="1"/>
  <c r="A60" i="5" l="1"/>
  <c r="A59" i="5"/>
  <c r="A58" i="5"/>
  <c r="A57" i="5"/>
  <c r="A56" i="5"/>
  <c r="A40" i="5"/>
  <c r="A38" i="5"/>
  <c r="A37" i="5"/>
  <c r="A36" i="5"/>
  <c r="A39" i="5"/>
  <c r="A52" i="5"/>
  <c r="A44" i="5"/>
  <c r="A48" i="5"/>
  <c r="A46" i="5"/>
  <c r="A51" i="5"/>
  <c r="A43" i="5"/>
  <c r="A49" i="5"/>
  <c r="A47" i="5"/>
  <c r="A45" i="5"/>
  <c r="A50" i="5"/>
  <c r="A42" i="5"/>
  <c r="A41" i="5"/>
  <c r="A35" i="5"/>
  <c r="A53" i="5"/>
  <c r="A31" i="5"/>
  <c r="A55" i="5"/>
  <c r="A54" i="5"/>
  <c r="A32" i="5"/>
  <c r="A34" i="5"/>
  <c r="A33" i="5"/>
  <c r="K56" i="5" l="1"/>
  <c r="J56" i="5"/>
  <c r="I56" i="5"/>
  <c r="H56" i="5"/>
  <c r="G56" i="5"/>
  <c r="F56" i="5"/>
  <c r="D56" i="5"/>
  <c r="C56" i="5"/>
  <c r="B56" i="5"/>
  <c r="K57" i="5"/>
  <c r="J57" i="5"/>
  <c r="I57" i="5"/>
  <c r="H57" i="5"/>
  <c r="G57" i="5"/>
  <c r="F57" i="5"/>
  <c r="D57" i="5"/>
  <c r="C57" i="5"/>
  <c r="B57" i="5"/>
  <c r="K58" i="5"/>
  <c r="J58" i="5"/>
  <c r="I58" i="5"/>
  <c r="H58" i="5"/>
  <c r="G58" i="5"/>
  <c r="F58" i="5"/>
  <c r="D58" i="5"/>
  <c r="C58" i="5"/>
  <c r="B58" i="5"/>
  <c r="K59" i="5"/>
  <c r="J59" i="5"/>
  <c r="I59" i="5"/>
  <c r="H59" i="5"/>
  <c r="G59" i="5"/>
  <c r="F59" i="5"/>
  <c r="D59" i="5"/>
  <c r="C59" i="5"/>
  <c r="B59" i="5"/>
  <c r="D54" i="5"/>
  <c r="J54" i="5"/>
  <c r="K54" i="5"/>
  <c r="I54" i="5"/>
  <c r="H54" i="5"/>
  <c r="J42" i="5"/>
  <c r="K42" i="5"/>
  <c r="I42" i="5"/>
  <c r="H42" i="5"/>
  <c r="J48" i="5"/>
  <c r="K48" i="5"/>
  <c r="I48" i="5"/>
  <c r="H48" i="5"/>
  <c r="K45" i="5"/>
  <c r="J45" i="5"/>
  <c r="I45" i="5"/>
  <c r="H45" i="5"/>
  <c r="K52" i="5"/>
  <c r="J52" i="5"/>
  <c r="I52" i="5"/>
  <c r="H52" i="5"/>
  <c r="J44" i="5"/>
  <c r="K44" i="5"/>
  <c r="I44" i="5"/>
  <c r="H44" i="5"/>
  <c r="G33" i="5"/>
  <c r="K33" i="5"/>
  <c r="J33" i="5"/>
  <c r="I33" i="5"/>
  <c r="H33" i="5"/>
  <c r="F60" i="5"/>
  <c r="J60" i="5"/>
  <c r="K60" i="5"/>
  <c r="I60" i="5"/>
  <c r="H60" i="5"/>
  <c r="K47" i="5"/>
  <c r="J47" i="5"/>
  <c r="I47" i="5"/>
  <c r="H47" i="5"/>
  <c r="K39" i="5"/>
  <c r="J39" i="5"/>
  <c r="I39" i="5"/>
  <c r="H39" i="5"/>
  <c r="J50" i="5"/>
  <c r="K50" i="5"/>
  <c r="I50" i="5"/>
  <c r="H50" i="5"/>
  <c r="K31" i="5"/>
  <c r="J31" i="5"/>
  <c r="I31" i="5"/>
  <c r="H31" i="5"/>
  <c r="K49" i="5"/>
  <c r="J49" i="5"/>
  <c r="I49" i="5"/>
  <c r="H49" i="5"/>
  <c r="J36" i="5"/>
  <c r="K36" i="5"/>
  <c r="I36" i="5"/>
  <c r="H36" i="5"/>
  <c r="B55" i="5"/>
  <c r="K55" i="5"/>
  <c r="J55" i="5"/>
  <c r="I55" i="5"/>
  <c r="H55" i="5"/>
  <c r="F34" i="5"/>
  <c r="J34" i="5"/>
  <c r="K34" i="5"/>
  <c r="I34" i="5"/>
  <c r="H34" i="5"/>
  <c r="B53" i="5"/>
  <c r="K53" i="5"/>
  <c r="J53" i="5"/>
  <c r="I53" i="5"/>
  <c r="H53" i="5"/>
  <c r="K43" i="5"/>
  <c r="J43" i="5"/>
  <c r="I43" i="5"/>
  <c r="H43" i="5"/>
  <c r="K37" i="5"/>
  <c r="J37" i="5"/>
  <c r="I37" i="5"/>
  <c r="H37" i="5"/>
  <c r="B35" i="5"/>
  <c r="K35" i="5"/>
  <c r="J35" i="5"/>
  <c r="I35" i="5"/>
  <c r="H35" i="5"/>
  <c r="K51" i="5"/>
  <c r="J51" i="5"/>
  <c r="I51" i="5"/>
  <c r="H51" i="5"/>
  <c r="K38" i="5"/>
  <c r="J38" i="5"/>
  <c r="I38" i="5"/>
  <c r="H38" i="5"/>
  <c r="B32" i="5"/>
  <c r="J32" i="5"/>
  <c r="K32" i="5"/>
  <c r="I32" i="5"/>
  <c r="H32" i="5"/>
  <c r="K41" i="5"/>
  <c r="J41" i="5"/>
  <c r="I41" i="5"/>
  <c r="H41" i="5"/>
  <c r="K46" i="5"/>
  <c r="J46" i="5"/>
  <c r="I46" i="5"/>
  <c r="H46" i="5"/>
  <c r="J40" i="5"/>
  <c r="K40" i="5"/>
  <c r="I40" i="5"/>
  <c r="H40" i="5"/>
  <c r="D48" i="5"/>
  <c r="C48" i="5"/>
  <c r="B48" i="5"/>
  <c r="F48" i="5"/>
  <c r="G48" i="5"/>
  <c r="B50" i="5"/>
  <c r="C50" i="5"/>
  <c r="F50" i="5"/>
  <c r="D50" i="5"/>
  <c r="G50" i="5"/>
  <c r="G45" i="5"/>
  <c r="F45" i="5"/>
  <c r="D45" i="5"/>
  <c r="C45" i="5"/>
  <c r="B45" i="5"/>
  <c r="G52" i="5"/>
  <c r="F52" i="5"/>
  <c r="C52" i="5"/>
  <c r="B52" i="5"/>
  <c r="D52" i="5"/>
  <c r="F47" i="5"/>
  <c r="D47" i="5"/>
  <c r="C47" i="5"/>
  <c r="B47" i="5"/>
  <c r="G47" i="5"/>
  <c r="F39" i="5"/>
  <c r="D39" i="5"/>
  <c r="C39" i="5"/>
  <c r="B39" i="5"/>
  <c r="G39" i="5"/>
  <c r="G44" i="5"/>
  <c r="F44" i="5"/>
  <c r="C44" i="5"/>
  <c r="B44" i="5"/>
  <c r="D44" i="5"/>
  <c r="C49" i="5"/>
  <c r="B49" i="5"/>
  <c r="G49" i="5"/>
  <c r="F49" i="5"/>
  <c r="D49" i="5"/>
  <c r="G36" i="5"/>
  <c r="B36" i="5"/>
  <c r="F36" i="5"/>
  <c r="C36" i="5"/>
  <c r="D36" i="5"/>
  <c r="G43" i="5"/>
  <c r="F43" i="5"/>
  <c r="D43" i="5"/>
  <c r="C43" i="5"/>
  <c r="B43" i="5"/>
  <c r="G37" i="5"/>
  <c r="F37" i="5"/>
  <c r="D37" i="5"/>
  <c r="C37" i="5"/>
  <c r="B37" i="5"/>
  <c r="G51" i="5"/>
  <c r="D51" i="5"/>
  <c r="C51" i="5"/>
  <c r="B51" i="5"/>
  <c r="F51" i="5"/>
  <c r="G38" i="5"/>
  <c r="F38" i="5"/>
  <c r="D38" i="5"/>
  <c r="C38" i="5"/>
  <c r="B38" i="5"/>
  <c r="B42" i="5"/>
  <c r="G42" i="5"/>
  <c r="F42" i="5"/>
  <c r="D42" i="5"/>
  <c r="C42" i="5"/>
  <c r="C41" i="5"/>
  <c r="B41" i="5"/>
  <c r="D41" i="5"/>
  <c r="G41" i="5"/>
  <c r="F41" i="5"/>
  <c r="G46" i="5"/>
  <c r="F46" i="5"/>
  <c r="D46" i="5"/>
  <c r="C46" i="5"/>
  <c r="B46" i="5"/>
  <c r="D40" i="5"/>
  <c r="C40" i="5"/>
  <c r="B40" i="5"/>
  <c r="G40" i="5"/>
  <c r="F40" i="5"/>
  <c r="D53" i="5"/>
  <c r="D55" i="5"/>
  <c r="C33" i="5"/>
  <c r="G54" i="5"/>
  <c r="F54" i="5"/>
  <c r="D33" i="5"/>
  <c r="D60" i="5"/>
  <c r="C35" i="5"/>
  <c r="F53" i="5"/>
  <c r="F33" i="5"/>
  <c r="B33" i="5"/>
  <c r="D35" i="5"/>
  <c r="G35" i="5"/>
  <c r="F35" i="5"/>
  <c r="F55" i="5"/>
  <c r="G55" i="5"/>
  <c r="C53" i="5"/>
  <c r="G60" i="5"/>
  <c r="B60" i="5"/>
  <c r="C60" i="5"/>
  <c r="G53" i="5"/>
  <c r="B54" i="5"/>
  <c r="C54" i="5"/>
  <c r="C32" i="5"/>
  <c r="G32" i="5"/>
  <c r="F32" i="5"/>
  <c r="D32" i="5"/>
  <c r="C55" i="5"/>
  <c r="G34" i="5"/>
  <c r="C34" i="5"/>
  <c r="B34" i="5"/>
  <c r="D34" i="5"/>
  <c r="G31" i="5"/>
  <c r="F31" i="5"/>
  <c r="D31" i="5"/>
  <c r="C31" i="5"/>
  <c r="B31" i="5"/>
  <c r="W19" i="2"/>
  <c r="W18" i="2"/>
  <c r="W17" i="2"/>
  <c r="W16" i="2"/>
  <c r="W15" i="2"/>
  <c r="W14" i="2"/>
  <c r="W13" i="2"/>
  <c r="W12" i="2"/>
  <c r="W11" i="2"/>
  <c r="W10" i="2"/>
  <c r="W9" i="2"/>
  <c r="AB9" i="2" s="1"/>
  <c r="W8" i="2"/>
  <c r="W7" i="2"/>
  <c r="AB7" i="2" s="1"/>
  <c r="W6" i="2"/>
  <c r="W5" i="2"/>
  <c r="W4" i="2"/>
  <c r="AB4" i="2" s="1"/>
  <c r="AB10" i="2" l="1"/>
  <c r="AB12" i="2"/>
  <c r="AB15" i="2"/>
  <c r="AB17" i="2"/>
  <c r="AB18" i="2"/>
  <c r="AB5" i="2"/>
  <c r="AB13" i="2"/>
  <c r="AB6" i="2"/>
  <c r="AB14" i="2"/>
  <c r="AB8" i="2"/>
  <c r="AB16" i="2"/>
  <c r="AB11" i="2"/>
  <c r="AB19" i="2"/>
  <c r="AC18" i="2"/>
  <c r="AC15" i="2"/>
  <c r="AC17" i="2"/>
  <c r="AC13" i="2"/>
  <c r="AC10" i="2"/>
  <c r="AC9" i="2"/>
  <c r="AC8" i="2"/>
  <c r="AC7" i="2"/>
  <c r="AC12" i="2"/>
  <c r="AC16" i="2"/>
  <c r="AC14" i="2"/>
  <c r="AC6" i="2"/>
  <c r="AC5" i="2"/>
  <c r="AD2" i="2"/>
  <c r="A98" i="8"/>
  <c r="A100" i="8"/>
  <c r="A101" i="8"/>
  <c r="A102" i="8"/>
  <c r="A103" i="8"/>
  <c r="A104" i="8"/>
  <c r="A105" i="8"/>
  <c r="A106" i="8"/>
  <c r="A107" i="8"/>
  <c r="A109" i="8"/>
  <c r="A110" i="8"/>
  <c r="A111" i="8"/>
  <c r="A112" i="8"/>
  <c r="A113" i="8"/>
  <c r="B98" i="8"/>
  <c r="B100" i="8"/>
  <c r="B101" i="8"/>
  <c r="B102" i="8"/>
  <c r="B103" i="8"/>
  <c r="B104" i="8"/>
  <c r="B105" i="8"/>
  <c r="B106" i="8"/>
  <c r="B107" i="8"/>
  <c r="B109" i="8"/>
  <c r="B110" i="8"/>
  <c r="B111" i="8"/>
  <c r="B112" i="8"/>
  <c r="B113" i="8"/>
  <c r="D98" i="8"/>
  <c r="D100" i="8"/>
  <c r="D101" i="8"/>
  <c r="D102" i="8"/>
  <c r="D103" i="8"/>
  <c r="D104" i="8"/>
  <c r="D105" i="8"/>
  <c r="D106" i="8"/>
  <c r="D107" i="8"/>
  <c r="D109" i="8"/>
  <c r="D110" i="8"/>
  <c r="D111" i="8"/>
  <c r="D112" i="8"/>
  <c r="D113" i="8"/>
  <c r="E98" i="8"/>
  <c r="E100" i="8"/>
  <c r="E101" i="8"/>
  <c r="E102" i="8"/>
  <c r="E103" i="8"/>
  <c r="E104" i="8"/>
  <c r="E105" i="8"/>
  <c r="E106" i="8"/>
  <c r="E107" i="8"/>
  <c r="E109" i="8"/>
  <c r="E110" i="8"/>
  <c r="E111" i="8"/>
  <c r="E112" i="8"/>
  <c r="E113" i="8"/>
  <c r="AE2" i="2" l="1"/>
  <c r="AD18" i="2"/>
  <c r="AD15" i="2"/>
  <c r="AD17" i="2"/>
  <c r="AD13" i="2"/>
  <c r="AD10" i="2"/>
  <c r="AD9" i="2"/>
  <c r="AD8" i="2"/>
  <c r="AD7" i="2"/>
  <c r="AD12" i="2"/>
  <c r="AD16" i="2"/>
  <c r="AD14" i="2"/>
  <c r="AD6" i="2"/>
  <c r="AD5" i="2"/>
  <c r="AD19" i="2"/>
  <c r="AC19" i="2"/>
  <c r="AD11" i="2"/>
  <c r="AC11" i="2"/>
  <c r="A97" i="8"/>
  <c r="B97" i="8"/>
  <c r="D97" i="8"/>
  <c r="E97" i="8"/>
  <c r="A87" i="8"/>
  <c r="A88" i="8"/>
  <c r="A89" i="8"/>
  <c r="A90" i="8"/>
  <c r="A91" i="8"/>
  <c r="A92" i="8"/>
  <c r="A93" i="8"/>
  <c r="A94" i="8"/>
  <c r="A95" i="8"/>
  <c r="A96" i="8"/>
  <c r="B87" i="8"/>
  <c r="B88" i="8"/>
  <c r="B89" i="8"/>
  <c r="B90" i="8"/>
  <c r="B91" i="8"/>
  <c r="B92" i="8"/>
  <c r="B93" i="8"/>
  <c r="B94" i="8"/>
  <c r="B95" i="8"/>
  <c r="B96" i="8"/>
  <c r="D87" i="8"/>
  <c r="D88" i="8"/>
  <c r="D89" i="8"/>
  <c r="D90" i="8"/>
  <c r="D91" i="8"/>
  <c r="D92" i="8"/>
  <c r="D93" i="8"/>
  <c r="D94" i="8"/>
  <c r="D95" i="8"/>
  <c r="D96" i="8"/>
  <c r="E87" i="8"/>
  <c r="E88" i="8"/>
  <c r="E89" i="8"/>
  <c r="E90" i="8"/>
  <c r="E91" i="8"/>
  <c r="E92" i="8"/>
  <c r="E93" i="8"/>
  <c r="E94" i="8"/>
  <c r="E95" i="8"/>
  <c r="E96" i="8"/>
  <c r="AF2" i="2" l="1"/>
  <c r="A42" i="8"/>
  <c r="A43" i="8"/>
  <c r="A44" i="8"/>
  <c r="A45" i="8"/>
  <c r="A46" i="8"/>
  <c r="A47" i="8"/>
  <c r="A48" i="8"/>
  <c r="B42" i="8"/>
  <c r="B43" i="8"/>
  <c r="B44" i="8"/>
  <c r="B45" i="8"/>
  <c r="B46" i="8"/>
  <c r="B47" i="8"/>
  <c r="B48" i="8"/>
  <c r="D42" i="8"/>
  <c r="D43" i="8"/>
  <c r="D44" i="8"/>
  <c r="D45" i="8"/>
  <c r="D46" i="8"/>
  <c r="D47" i="8"/>
  <c r="D48" i="8"/>
  <c r="E42" i="8"/>
  <c r="E43" i="8"/>
  <c r="E44" i="8"/>
  <c r="E45" i="8"/>
  <c r="E46" i="8"/>
  <c r="E47" i="8"/>
  <c r="E48" i="8"/>
  <c r="A49" i="8"/>
  <c r="A51" i="8"/>
  <c r="A52" i="8"/>
  <c r="A53" i="8"/>
  <c r="A54" i="8"/>
  <c r="A55" i="8"/>
  <c r="A56" i="8"/>
  <c r="B49" i="8"/>
  <c r="B51" i="8"/>
  <c r="B52" i="8"/>
  <c r="B53" i="8"/>
  <c r="B54" i="8"/>
  <c r="B55" i="8"/>
  <c r="B56" i="8"/>
  <c r="D49" i="8"/>
  <c r="D51" i="8"/>
  <c r="D52" i="8"/>
  <c r="D53" i="8"/>
  <c r="D54" i="8"/>
  <c r="D55" i="8"/>
  <c r="D56" i="8"/>
  <c r="E49" i="8"/>
  <c r="E51" i="8"/>
  <c r="E52" i="8"/>
  <c r="E53" i="8"/>
  <c r="E54" i="8"/>
  <c r="E55" i="8"/>
  <c r="E56" i="8"/>
  <c r="A57" i="8"/>
  <c r="A58" i="8"/>
  <c r="A60" i="8"/>
  <c r="A61" i="8"/>
  <c r="A62" i="8"/>
  <c r="A63" i="8"/>
  <c r="B57" i="8"/>
  <c r="B58" i="8"/>
  <c r="B60" i="8"/>
  <c r="B61" i="8"/>
  <c r="B62" i="8"/>
  <c r="B63" i="8"/>
  <c r="D57" i="8"/>
  <c r="D58" i="8"/>
  <c r="D60" i="8"/>
  <c r="D61" i="8"/>
  <c r="D62" i="8"/>
  <c r="D63" i="8"/>
  <c r="E57" i="8"/>
  <c r="E58" i="8"/>
  <c r="E60" i="8"/>
  <c r="E61" i="8"/>
  <c r="E62" i="8"/>
  <c r="E63" i="8"/>
  <c r="A8" i="8"/>
  <c r="A9" i="8"/>
  <c r="A10" i="8"/>
  <c r="A11" i="8"/>
  <c r="B8" i="8"/>
  <c r="B9" i="8"/>
  <c r="B10" i="8"/>
  <c r="B11" i="8"/>
  <c r="D8" i="8"/>
  <c r="D9" i="8"/>
  <c r="D10" i="8"/>
  <c r="D11" i="8"/>
  <c r="E8" i="8"/>
  <c r="E9" i="8"/>
  <c r="E10" i="8"/>
  <c r="E11" i="8"/>
  <c r="A12" i="8" l="1"/>
  <c r="B12" i="8"/>
  <c r="D12" i="8"/>
  <c r="E12" i="8"/>
  <c r="A13" i="8"/>
  <c r="B13" i="8"/>
  <c r="D13" i="8"/>
  <c r="E13" i="8"/>
  <c r="A14" i="8"/>
  <c r="B14" i="8"/>
  <c r="D14" i="8"/>
  <c r="E14" i="8"/>
  <c r="A15" i="8"/>
  <c r="B15" i="8"/>
  <c r="D15" i="8"/>
  <c r="E15"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25" i="8"/>
  <c r="B25" i="8"/>
  <c r="D25" i="8"/>
  <c r="E25" i="8"/>
  <c r="E84" i="8" l="1"/>
  <c r="E85" i="8"/>
  <c r="E86" i="8"/>
  <c r="D84" i="8"/>
  <c r="D85" i="8"/>
  <c r="D86" i="8"/>
  <c r="B84" i="8"/>
  <c r="B85" i="8"/>
  <c r="B86" i="8"/>
  <c r="B41" i="8"/>
  <c r="A84" i="8"/>
  <c r="A85" i="8"/>
  <c r="A86" i="8"/>
  <c r="E41" i="8"/>
  <c r="E64" i="8"/>
  <c r="E65" i="8"/>
  <c r="E66" i="8"/>
  <c r="D41" i="8"/>
  <c r="D64" i="8"/>
  <c r="D65" i="8"/>
  <c r="D66" i="8"/>
  <c r="B64" i="8"/>
  <c r="B65" i="8"/>
  <c r="B66" i="8"/>
  <c r="A41" i="8"/>
  <c r="A64" i="8"/>
  <c r="A65" i="8"/>
  <c r="A66" i="8"/>
  <c r="E3" i="8"/>
  <c r="E4" i="8"/>
  <c r="E5" i="8"/>
  <c r="E6" i="8"/>
  <c r="D3" i="8"/>
  <c r="D4" i="8"/>
  <c r="D5" i="8"/>
  <c r="D6" i="8"/>
  <c r="B3" i="8"/>
  <c r="B4" i="8"/>
  <c r="B5" i="8"/>
  <c r="B6" i="8"/>
  <c r="A3" i="8"/>
  <c r="A4" i="8"/>
  <c r="A5" i="8"/>
  <c r="A6" i="8"/>
  <c r="N48" i="3" l="1"/>
  <c r="N45" i="3"/>
  <c r="L45" i="3"/>
  <c r="M45" i="3"/>
  <c r="L48" i="3"/>
  <c r="M48" i="3"/>
  <c r="L7" i="3"/>
  <c r="L27" i="3"/>
  <c r="M7" i="3"/>
  <c r="M27" i="3"/>
  <c r="N7" i="3"/>
  <c r="N27" i="3"/>
  <c r="L6" i="3"/>
  <c r="M6" i="3"/>
  <c r="N6" i="3"/>
  <c r="L5" i="3"/>
  <c r="M5" i="3"/>
  <c r="N5" i="3"/>
  <c r="L14" i="3"/>
  <c r="AE9" i="2" s="1"/>
  <c r="L12" i="3"/>
  <c r="AE10" i="2" s="1"/>
  <c r="L47" i="3"/>
  <c r="L8" i="3"/>
  <c r="L9" i="3"/>
  <c r="L10" i="3"/>
  <c r="L11" i="3"/>
  <c r="L23" i="3"/>
  <c r="L24" i="3"/>
  <c r="L25" i="3"/>
  <c r="L26" i="3"/>
  <c r="L28" i="3"/>
  <c r="L29" i="3"/>
  <c r="L30" i="3"/>
  <c r="L31" i="3"/>
  <c r="L32" i="3"/>
  <c r="L33" i="3"/>
  <c r="L34" i="3"/>
  <c r="L35" i="3"/>
  <c r="L36" i="3"/>
  <c r="L37" i="3"/>
  <c r="L38" i="3"/>
  <c r="L39" i="3"/>
  <c r="L40" i="3"/>
  <c r="L41" i="3"/>
  <c r="L42" i="3"/>
  <c r="L43" i="3"/>
  <c r="L44" i="3"/>
  <c r="L46" i="3"/>
  <c r="L49" i="3"/>
  <c r="L50" i="3"/>
  <c r="L51" i="3"/>
  <c r="L52" i="3"/>
  <c r="L53" i="3"/>
  <c r="L54" i="3"/>
  <c r="L16" i="3"/>
  <c r="L15" i="3"/>
  <c r="AE5" i="2" s="1"/>
  <c r="L17" i="3"/>
  <c r="AE6" i="2" s="1"/>
  <c r="L21" i="3"/>
  <c r="AE16" i="2" s="1"/>
  <c r="L18" i="3"/>
  <c r="AE14" i="2" s="1"/>
  <c r="L20" i="3"/>
  <c r="AE17" i="2" s="1"/>
  <c r="L19" i="3"/>
  <c r="AE12" i="2" s="1"/>
  <c r="L22" i="3"/>
  <c r="AE13" i="2" s="1"/>
  <c r="L55" i="3"/>
  <c r="L4" i="3"/>
  <c r="L13" i="3"/>
  <c r="AE8" i="2" s="1"/>
  <c r="M14" i="3"/>
  <c r="AF9" i="2" s="1"/>
  <c r="M12" i="3"/>
  <c r="AF10" i="2" s="1"/>
  <c r="M47" i="3"/>
  <c r="M8" i="3"/>
  <c r="M9" i="3"/>
  <c r="M10" i="3"/>
  <c r="M11" i="3"/>
  <c r="M23" i="3"/>
  <c r="M24" i="3"/>
  <c r="M25" i="3"/>
  <c r="M26" i="3"/>
  <c r="M28" i="3"/>
  <c r="M29" i="3"/>
  <c r="M30" i="3"/>
  <c r="M31" i="3"/>
  <c r="M32" i="3"/>
  <c r="M33" i="3"/>
  <c r="M34" i="3"/>
  <c r="M35" i="3"/>
  <c r="M36" i="3"/>
  <c r="M37" i="3"/>
  <c r="M38" i="3"/>
  <c r="M39" i="3"/>
  <c r="M40" i="3"/>
  <c r="M41" i="3"/>
  <c r="M42" i="3"/>
  <c r="M43" i="3"/>
  <c r="M44" i="3"/>
  <c r="M46" i="3"/>
  <c r="M49" i="3"/>
  <c r="M50" i="3"/>
  <c r="M51" i="3"/>
  <c r="M52" i="3"/>
  <c r="M53" i="3"/>
  <c r="M54" i="3"/>
  <c r="M16" i="3"/>
  <c r="M15" i="3"/>
  <c r="AF5" i="2" s="1"/>
  <c r="M17" i="3"/>
  <c r="AF6" i="2" s="1"/>
  <c r="M21" i="3"/>
  <c r="AF16" i="2" s="1"/>
  <c r="M18" i="3"/>
  <c r="AF14" i="2" s="1"/>
  <c r="M20" i="3"/>
  <c r="AF17" i="2" s="1"/>
  <c r="M19" i="3"/>
  <c r="AF12" i="2" s="1"/>
  <c r="M22" i="3"/>
  <c r="AF13" i="2" s="1"/>
  <c r="M55" i="3"/>
  <c r="N14" i="3"/>
  <c r="N12" i="3"/>
  <c r="N47" i="3"/>
  <c r="N8" i="3"/>
  <c r="N9" i="3"/>
  <c r="N10" i="3"/>
  <c r="N11" i="3"/>
  <c r="N23" i="3"/>
  <c r="N24" i="3"/>
  <c r="N25" i="3"/>
  <c r="N26" i="3"/>
  <c r="N28" i="3"/>
  <c r="N29" i="3"/>
  <c r="N30" i="3"/>
  <c r="N31" i="3"/>
  <c r="N32" i="3"/>
  <c r="N33" i="3"/>
  <c r="N34" i="3"/>
  <c r="N35" i="3"/>
  <c r="N36" i="3"/>
  <c r="N37" i="3"/>
  <c r="N38" i="3"/>
  <c r="N39" i="3"/>
  <c r="N40" i="3"/>
  <c r="N41" i="3"/>
  <c r="N42" i="3"/>
  <c r="N43" i="3"/>
  <c r="N44" i="3"/>
  <c r="N46" i="3"/>
  <c r="N49" i="3"/>
  <c r="N50" i="3"/>
  <c r="N51" i="3"/>
  <c r="N52" i="3"/>
  <c r="N53" i="3"/>
  <c r="N54" i="3"/>
  <c r="N16" i="3"/>
  <c r="N15" i="3"/>
  <c r="N17" i="3"/>
  <c r="N21" i="3"/>
  <c r="N18" i="3"/>
  <c r="N20" i="3"/>
  <c r="N19" i="3"/>
  <c r="N22" i="3"/>
  <c r="N55" i="3"/>
  <c r="M4" i="3"/>
  <c r="M13" i="3"/>
  <c r="AF8" i="2" s="1"/>
  <c r="N4" i="3"/>
  <c r="N13" i="3"/>
  <c r="L4" i="5"/>
  <c r="A9" i="5" s="1"/>
  <c r="G6" i="5"/>
  <c r="K9" i="5" l="1"/>
  <c r="I9" i="5"/>
  <c r="J9" i="5"/>
  <c r="AF11" i="2"/>
  <c r="AF19" i="2"/>
  <c r="AF7" i="2"/>
  <c r="AF15" i="2"/>
  <c r="AF18" i="2"/>
  <c r="AE15" i="2"/>
  <c r="AE18" i="2"/>
  <c r="AE7" i="2"/>
  <c r="AE11" i="2"/>
  <c r="AE19" i="2"/>
  <c r="E9" i="5"/>
  <c r="H9" i="5"/>
  <c r="A27" i="5"/>
  <c r="A17" i="5"/>
  <c r="A26" i="5"/>
  <c r="A16" i="5"/>
  <c r="A25" i="5"/>
  <c r="A15" i="5"/>
  <c r="A11" i="5"/>
  <c r="A12" i="5"/>
  <c r="A19" i="5"/>
  <c r="A24" i="5"/>
  <c r="A14" i="5"/>
  <c r="A22" i="5"/>
  <c r="A10" i="5"/>
  <c r="A21" i="5"/>
  <c r="A20" i="5"/>
  <c r="AA19" i="2"/>
  <c r="Z19" i="2"/>
  <c r="Y19" i="2"/>
  <c r="X19" i="2"/>
  <c r="AA18" i="2"/>
  <c r="Z18" i="2"/>
  <c r="Y18" i="2"/>
  <c r="X18" i="2"/>
  <c r="AA17" i="2"/>
  <c r="Z17" i="2"/>
  <c r="Y17" i="2"/>
  <c r="X17" i="2"/>
  <c r="AA16" i="2"/>
  <c r="Z16" i="2"/>
  <c r="Y16" i="2"/>
  <c r="X16" i="2"/>
  <c r="AA15" i="2"/>
  <c r="Z15" i="2"/>
  <c r="Y15" i="2"/>
  <c r="X15" i="2"/>
  <c r="J12" i="5" l="1"/>
  <c r="K12" i="5"/>
  <c r="H12" i="5"/>
  <c r="I12" i="5"/>
  <c r="K11" i="5"/>
  <c r="I11" i="5"/>
  <c r="J11" i="5"/>
  <c r="H11" i="5"/>
  <c r="H20" i="5"/>
  <c r="K20" i="5"/>
  <c r="J20" i="5"/>
  <c r="I20" i="5"/>
  <c r="K21" i="5"/>
  <c r="J21" i="5"/>
  <c r="I21" i="5"/>
  <c r="H21" i="5"/>
  <c r="H15" i="5"/>
  <c r="J15" i="5"/>
  <c r="K15" i="5"/>
  <c r="I15" i="5"/>
  <c r="K27" i="5"/>
  <c r="J27" i="5"/>
  <c r="I27" i="5"/>
  <c r="H27" i="5"/>
  <c r="H10" i="5"/>
  <c r="K10" i="5"/>
  <c r="J10" i="5"/>
  <c r="I10" i="5"/>
  <c r="J25" i="5"/>
  <c r="K25" i="5"/>
  <c r="I25" i="5"/>
  <c r="H25" i="5"/>
  <c r="E19" i="5"/>
  <c r="E20" i="5" s="1"/>
  <c r="E21" i="5" s="1"/>
  <c r="E22" i="5" s="1"/>
  <c r="K19" i="5"/>
  <c r="J19" i="5"/>
  <c r="I19" i="5"/>
  <c r="H19" i="5"/>
  <c r="J22" i="5"/>
  <c r="K22" i="5"/>
  <c r="I22" i="5"/>
  <c r="H22" i="5"/>
  <c r="K16" i="5"/>
  <c r="J16" i="5"/>
  <c r="I16" i="5"/>
  <c r="H16" i="5"/>
  <c r="E14" i="5"/>
  <c r="E15" i="5" s="1"/>
  <c r="E16" i="5" s="1"/>
  <c r="E17" i="5" s="1"/>
  <c r="K14" i="5"/>
  <c r="J14" i="5"/>
  <c r="I14" i="5"/>
  <c r="H14" i="5"/>
  <c r="K26" i="5"/>
  <c r="J26" i="5"/>
  <c r="I26" i="5"/>
  <c r="H26" i="5"/>
  <c r="E24" i="5"/>
  <c r="E25" i="5" s="1"/>
  <c r="E26" i="5" s="1"/>
  <c r="E27" i="5" s="1"/>
  <c r="K24" i="5"/>
  <c r="J24" i="5"/>
  <c r="I24" i="5"/>
  <c r="H24" i="5"/>
  <c r="J17" i="5"/>
  <c r="K17" i="5"/>
  <c r="I17" i="5"/>
  <c r="H17" i="5"/>
  <c r="E10" i="5"/>
  <c r="E11" i="5" s="1"/>
  <c r="E12" i="5" s="1"/>
  <c r="X4" i="2"/>
  <c r="Y4" i="2"/>
  <c r="X14" i="2"/>
  <c r="X13" i="2"/>
  <c r="X12" i="2"/>
  <c r="X11" i="2"/>
  <c r="X10" i="2"/>
  <c r="X9" i="2"/>
  <c r="X8" i="2"/>
  <c r="X7" i="2"/>
  <c r="X6" i="2"/>
  <c r="X5" i="2"/>
  <c r="AA14" i="2"/>
  <c r="Z14" i="2"/>
  <c r="Y14" i="2"/>
  <c r="AA13" i="2"/>
  <c r="Z13" i="2"/>
  <c r="Y13" i="2"/>
  <c r="AA12" i="2"/>
  <c r="Z12" i="2"/>
  <c r="Y12" i="2"/>
  <c r="AA11" i="2"/>
  <c r="Z11" i="2"/>
  <c r="Y11" i="2"/>
  <c r="AA10" i="2"/>
  <c r="Z10" i="2"/>
  <c r="Y10" i="2"/>
  <c r="AA9" i="2"/>
  <c r="Z9" i="2"/>
  <c r="Y9" i="2"/>
  <c r="AA8" i="2"/>
  <c r="Z8" i="2"/>
  <c r="Y8" i="2"/>
  <c r="AA7" i="2"/>
  <c r="Z7" i="2"/>
  <c r="Y7" i="2"/>
  <c r="AA6" i="2"/>
  <c r="Z6" i="2"/>
  <c r="Y6" i="2"/>
  <c r="AA5" i="2"/>
  <c r="Z5" i="2"/>
  <c r="Y5" i="2"/>
  <c r="AA4" i="2"/>
  <c r="Z4" i="2"/>
  <c r="AF4" i="2"/>
  <c r="AE4" i="2"/>
  <c r="AD4" i="2"/>
  <c r="AC4" i="2"/>
  <c r="F21" i="5" l="1"/>
  <c r="C21" i="5"/>
  <c r="G21" i="5"/>
  <c r="D21" i="5"/>
  <c r="B21" i="5"/>
  <c r="G14" i="5"/>
  <c r="F14" i="5"/>
  <c r="D14" i="5"/>
  <c r="C14" i="5"/>
  <c r="B14" i="5"/>
  <c r="G19" i="5"/>
  <c r="F19" i="5"/>
  <c r="D19" i="5"/>
  <c r="C19" i="5"/>
  <c r="B19" i="5"/>
  <c r="G12" i="5"/>
  <c r="F12" i="5"/>
  <c r="D12" i="5"/>
  <c r="C12" i="5"/>
  <c r="B12" i="5"/>
  <c r="G27" i="5"/>
  <c r="F27" i="5"/>
  <c r="D27" i="5"/>
  <c r="C27" i="5"/>
  <c r="B27"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G24" i="5"/>
  <c r="F24" i="5"/>
  <c r="D24" i="5"/>
  <c r="C24" i="5"/>
  <c r="B24" i="5"/>
  <c r="B10" i="5"/>
  <c r="C10" i="5"/>
  <c r="G10" i="5"/>
  <c r="D10" i="5"/>
  <c r="F10" i="5"/>
  <c r="G25" i="5"/>
  <c r="F25" i="5"/>
  <c r="D25" i="5"/>
  <c r="C25" i="5"/>
  <c r="B25" i="5"/>
  <c r="G26" i="5"/>
  <c r="F26" i="5"/>
  <c r="D26" i="5"/>
  <c r="C26" i="5"/>
  <c r="B26" i="5"/>
  <c r="G17" i="5"/>
  <c r="F17" i="5"/>
  <c r="D17" i="5"/>
  <c r="C17" i="5"/>
  <c r="B17" i="5"/>
</calcChain>
</file>

<file path=xl/sharedStrings.xml><?xml version="1.0" encoding="utf-8"?>
<sst xmlns="http://schemas.openxmlformats.org/spreadsheetml/2006/main" count="1161" uniqueCount="223">
  <si>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</si>
  <si>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</si>
  <si>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</si>
  <si>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</si>
  <si>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</si>
  <si>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</si>
  <si>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</si>
  <si>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</si>
  <si>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</si>
  <si>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</si>
  <si>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</si>
  <si>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Master of Design</t>
  </si>
  <si>
    <t>Course version:</t>
  </si>
  <si>
    <t>Commencing:</t>
  </si>
  <si>
    <t>Semester 2 (July -  November)</t>
  </si>
  <si>
    <t>Credits to Complete:</t>
  </si>
  <si>
    <t>2024 Availabilities</t>
  </si>
  <si>
    <t>Year 1</t>
  </si>
  <si>
    <t>Study Period</t>
  </si>
  <si>
    <t>Pre-Requisite(s)</t>
  </si>
  <si>
    <t>CP</t>
  </si>
  <si>
    <t>Sem1 BEN</t>
  </si>
  <si>
    <t>Sem1 FO</t>
  </si>
  <si>
    <t>Sem2 BEN</t>
  </si>
  <si>
    <t>Sem2 FO</t>
  </si>
  <si>
    <t>Progress</t>
  </si>
  <si>
    <t>Year 2</t>
  </si>
  <si>
    <t>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</si>
  <si>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</si>
  <si>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</si>
  <si>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</si>
  <si>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</si>
  <si>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Post-graduate Design</t>
  </si>
  <si>
    <t>MC-DESIGNSem2</t>
  </si>
  <si>
    <t>RangeUnitsets</t>
  </si>
  <si>
    <t>GC-DESIGNSem1</t>
  </si>
  <si>
    <t>GC-DESIGNSem2</t>
  </si>
  <si>
    <t>GD-DESIGNSem1</t>
  </si>
  <si>
    <t>GD-DESIGNSem2</t>
  </si>
  <si>
    <t>MC-DESIGNSem1</t>
  </si>
  <si>
    <t>Spk Cd</t>
  </si>
  <si>
    <t>Structure Line</t>
  </si>
  <si>
    <t>Pre Req</t>
  </si>
  <si>
    <t>2023 S1Int</t>
  </si>
  <si>
    <t>2023 S1FO</t>
  </si>
  <si>
    <t>2023 S2Int</t>
  </si>
  <si>
    <t>2023 S2FO</t>
  </si>
  <si>
    <t>Y1Sem1</t>
  </si>
  <si>
    <t>GRDE5009</t>
  </si>
  <si>
    <t>Y1Sem2</t>
  </si>
  <si>
    <t>---</t>
  </si>
  <si>
    <t>GRDE5013</t>
  </si>
  <si>
    <t>TableCourses</t>
  </si>
  <si>
    <t>GRDE5010</t>
  </si>
  <si>
    <t>GRDE5012</t>
  </si>
  <si>
    <t>Version</t>
  </si>
  <si>
    <t>Credit Points</t>
  </si>
  <si>
    <t>Effective Date</t>
  </si>
  <si>
    <t>GRDE5008</t>
  </si>
  <si>
    <t>GRDE5014</t>
  </si>
  <si>
    <t>Graduate Certificate in Design</t>
  </si>
  <si>
    <t>GC-DESIGN</t>
  </si>
  <si>
    <t>v.1</t>
  </si>
  <si>
    <t xml:space="preserve">100 credit points required </t>
  </si>
  <si>
    <t>Sem1</t>
  </si>
  <si>
    <t>Option</t>
  </si>
  <si>
    <t>Graduate Diploma in Design</t>
  </si>
  <si>
    <t>GD-DESIGN</t>
  </si>
  <si>
    <t xml:space="preserve">200 credit points required </t>
  </si>
  <si>
    <t>Sem1; Sem2</t>
  </si>
  <si>
    <t>MC-DESIGN</t>
  </si>
  <si>
    <t>400 credit points required</t>
  </si>
  <si>
    <t>TableStudyPeriod</t>
  </si>
  <si>
    <t>OptRec</t>
  </si>
  <si>
    <t>START</t>
  </si>
  <si>
    <t>Next</t>
  </si>
  <si>
    <t>Y2Sem1</t>
  </si>
  <si>
    <t>GRDE6005</t>
  </si>
  <si>
    <t>Y2Sem2</t>
  </si>
  <si>
    <t>GRDE6003</t>
  </si>
  <si>
    <t>Semester 1 (February - June)</t>
  </si>
  <si>
    <t>Sem2</t>
  </si>
  <si>
    <t>GRDE6002</t>
  </si>
  <si>
    <t>GRDE6006</t>
  </si>
  <si>
    <t>-</t>
  </si>
  <si>
    <t>GRDE6004</t>
  </si>
  <si>
    <t>Akari Structure</t>
  </si>
  <si>
    <t>Not available</t>
  </si>
  <si>
    <t>To Check</t>
  </si>
  <si>
    <t>50CP Unit</t>
  </si>
  <si>
    <t>RangeOptions</t>
  </si>
  <si>
    <t>ARCH5006</t>
  </si>
  <si>
    <t>URDE6006</t>
  </si>
  <si>
    <t>ENGR6005</t>
  </si>
  <si>
    <t>GEOG5005</t>
  </si>
  <si>
    <t>HLPR6001</t>
  </si>
  <si>
    <t>INCD5000</t>
  </si>
  <si>
    <t>INDS5001</t>
  </si>
  <si>
    <t>INDS5005</t>
  </si>
  <si>
    <t>MKTG5006</t>
  </si>
  <si>
    <t>MKTG5007</t>
  </si>
  <si>
    <t>MKTG5008</t>
  </si>
  <si>
    <t>MKTG5010</t>
  </si>
  <si>
    <t>MKTG5011</t>
  </si>
  <si>
    <t>MKTG5013</t>
  </si>
  <si>
    <t>MKTG6006</t>
  </si>
  <si>
    <t>NETS5001</t>
  </si>
  <si>
    <t>NETS5003</t>
  </si>
  <si>
    <t>NETS5004</t>
  </si>
  <si>
    <t>NETS5005</t>
  </si>
  <si>
    <t>NETS5006</t>
  </si>
  <si>
    <t>NETS5007</t>
  </si>
  <si>
    <t>NETS5009</t>
  </si>
  <si>
    <t>NETS5010</t>
  </si>
  <si>
    <t>NETS5011</t>
  </si>
  <si>
    <t>PRJM6000</t>
  </si>
  <si>
    <t>PRJM6001</t>
  </si>
  <si>
    <t>PRJM6010</t>
  </si>
  <si>
    <t>PUBH6003</t>
  </si>
  <si>
    <t>SUST5005</t>
  </si>
  <si>
    <t>ARCH5009</t>
  </si>
  <si>
    <t>HLPR6004</t>
  </si>
  <si>
    <t>MKTG6011</t>
  </si>
  <si>
    <t>SUST5001</t>
  </si>
  <si>
    <t>Title</t>
  </si>
  <si>
    <t>S1INT</t>
  </si>
  <si>
    <t>S1FO</t>
  </si>
  <si>
    <t>S2INT</t>
  </si>
  <si>
    <t>S2FO</t>
  </si>
  <si>
    <t>Notes</t>
  </si>
  <si>
    <t>Please note this is a 50CP unit</t>
  </si>
  <si>
    <t>--</t>
  </si>
  <si>
    <t>Not relevent to this course</t>
  </si>
  <si>
    <t>Not available for Semester 2 commencment</t>
  </si>
  <si>
    <t>Architecture and Culture Research Topics and Methods</t>
  </si>
  <si>
    <t>None</t>
  </si>
  <si>
    <t>ARCH5006.PO</t>
  </si>
  <si>
    <t>Phasing Out</t>
  </si>
  <si>
    <t>Architecture and Culture Research Applications</t>
  </si>
  <si>
    <t>No 2024 Availability, removed from Option list presented to students.</t>
  </si>
  <si>
    <t>New Product Development</t>
  </si>
  <si>
    <t>Human Geography</t>
  </si>
  <si>
    <t>Innovation by Design</t>
  </si>
  <si>
    <t>Ethical Design</t>
  </si>
  <si>
    <t>Experience Making</t>
  </si>
  <si>
    <t>Design Paradigms</t>
  </si>
  <si>
    <t>Design Entrepreneurship</t>
  </si>
  <si>
    <t>Future Interfaces</t>
  </si>
  <si>
    <t>Design X</t>
  </si>
  <si>
    <t>Meaningful Design</t>
  </si>
  <si>
    <t>Design Capstone Project and Exhibition</t>
  </si>
  <si>
    <t>Critical Design Theory</t>
  </si>
  <si>
    <t>Design Futures</t>
  </si>
  <si>
    <t>Health Promotion Strategies and Methods</t>
  </si>
  <si>
    <t>Diversity and Difference in Health Promotion</t>
  </si>
  <si>
    <t>Social, Cultural and Historical Contexts of Indigenous Australians</t>
  </si>
  <si>
    <t>Introduction to Indigenous Australians</t>
  </si>
  <si>
    <t>On-Country Learning, Exploring Indigenous Australian Knowledges</t>
  </si>
  <si>
    <t>See Handbook</t>
  </si>
  <si>
    <t>Quarter 3 2024 Availability only.</t>
  </si>
  <si>
    <t>INDS5005.PO</t>
  </si>
  <si>
    <t>Phasing Out.</t>
  </si>
  <si>
    <t>Marketing Intelligence and Analytics</t>
  </si>
  <si>
    <t>Advanced Consumer Behaviour</t>
  </si>
  <si>
    <t>Integrated Global Communications</t>
  </si>
  <si>
    <t>Branding Luxury</t>
  </si>
  <si>
    <t>Luxury Experience</t>
  </si>
  <si>
    <t>Brand Semiotics and Storytelling</t>
  </si>
  <si>
    <t>Digital and Interactive Marketing</t>
  </si>
  <si>
    <t>Consumer Science &amp; Innovation</t>
  </si>
  <si>
    <t>Digital Culture and Everyday Life</t>
  </si>
  <si>
    <t>Online Power and Resistance</t>
  </si>
  <si>
    <t>Social Media, Communities and Networks</t>
  </si>
  <si>
    <t>Writing on the Web</t>
  </si>
  <si>
    <t>The Digital Economy</t>
  </si>
  <si>
    <t>Internet Collaboration and Innovation</t>
  </si>
  <si>
    <t>Digital and Social Media Development Futures</t>
  </si>
  <si>
    <t>Web Media</t>
  </si>
  <si>
    <t>Online Games, Play and Gamification</t>
  </si>
  <si>
    <t>Study an Option Unit from the list below</t>
  </si>
  <si>
    <t>See below</t>
  </si>
  <si>
    <t>Option - You are recommended to study URDE6006 (see below)</t>
  </si>
  <si>
    <t>Project Management Overview</t>
  </si>
  <si>
    <t>Project Cost Management</t>
  </si>
  <si>
    <t>Project and People</t>
  </si>
  <si>
    <t>Health Policy and Decision Making</t>
  </si>
  <si>
    <t>Urban Design for Sustainability</t>
  </si>
  <si>
    <t>Future Cities</t>
  </si>
  <si>
    <t>Design and Built Environment Research Methods (*Recommended)</t>
  </si>
  <si>
    <t>Effective:</t>
  </si>
  <si>
    <t>OUA Code</t>
  </si>
  <si>
    <t>CPs</t>
  </si>
  <si>
    <t>No.</t>
  </si>
  <si>
    <t>Component Type</t>
  </si>
  <si>
    <t>Year Level</t>
  </si>
  <si>
    <t>Study Package Code</t>
  </si>
  <si>
    <t>Effective</t>
  </si>
  <si>
    <t>Discont.</t>
  </si>
  <si>
    <t>Core</t>
  </si>
  <si>
    <t>Semester 1</t>
  </si>
  <si>
    <t>Semester 2</t>
  </si>
  <si>
    <t>Choose an optional unit</t>
  </si>
  <si>
    <t>NA</t>
  </si>
  <si>
    <t>Design and Built Environment Research Methods</t>
  </si>
  <si>
    <t>Count of Availability Available to Students Flag</t>
  </si>
  <si>
    <t>Downloaded 2024:</t>
  </si>
  <si>
    <t>Row Labels</t>
  </si>
  <si>
    <t>Internal</t>
  </si>
  <si>
    <t>Online</t>
  </si>
  <si>
    <t>Internal2</t>
  </si>
  <si>
    <t>Online3</t>
  </si>
  <si>
    <t>Akari Update</t>
  </si>
  <si>
    <t>SPK</t>
  </si>
  <si>
    <t>Downloaded:</t>
  </si>
  <si>
    <t>Choose an Option</t>
  </si>
  <si>
    <t>Online Games and Play</t>
  </si>
  <si>
    <t>On-Country Learning, Exploring Indigenous Australian Knowledges (with approval)</t>
  </si>
  <si>
    <t>NETS5011.PO</t>
  </si>
  <si>
    <t>25/01/2024 - Pending PC/CC Review for 2024.</t>
  </si>
  <si>
    <t>29/01/2024 - Approved by CC, John Martin.</t>
  </si>
  <si>
    <t xml:space="preserve"> </t>
  </si>
  <si>
    <t>Choose your Design Course (drop-down list)</t>
  </si>
  <si>
    <t>Choose your commencing study period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</si>
</sst>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b/>
      <i/>
      <sz val="12"/>
      <color rgb="FFC00000"/>
      <name val="Calibri"/>
      <family val="2"/>
      <scheme val="minor"/>
    </font>
    <font>
      <b/>
      <i/>
      <sz val="10"/>
      <color rgb="FFC00000"/>
      <name val="Arial"/>
      <family val="2"/>
    </font>
    <font>
      <b/>
      <sz val="10"/>
      <color theme="1"/>
      <name val="Segoe UI"/>
      <family val="2"/>
    </font>
    <font>
      <b/>
      <i/>
      <sz val="10"/>
      <color theme="1" tint="0.499984740745262"/>
      <name val="Arial"/>
      <family val="2"/>
    </font>
    <font>
      <b/>
      <sz val="12"/>
      <color theme="0"/>
      <name val="Segoe UI"/>
      <family val="2"/>
    </font>
    <font>
      <b/>
      <sz val="18"/>
      <name val="Segoe UI"/>
      <family val="2"/>
    </font>
    <font>
      <b/>
      <sz val="11"/>
      <color theme="0" tint="-0.34998626667073579"/>
      <name val="Segoe UI"/>
      <family val="2"/>
    </font>
    <font>
      <b/>
      <sz val="10"/>
      <color rgb="FF0D4B6D"/>
      <name val="Segoe UI"/>
      <family val="2"/>
    </font>
    <font>
      <sz val="8"/>
      <color rgb="FF00B050"/>
      <name val="Arial"/>
      <family val="2"/>
    </font>
    <font>
      <sz val="12"/>
      <color rgb="FFFF0000"/>
      <name val="Calibri"/>
      <family val="2"/>
      <scheme val="minor"/>
    </font>
    <font>
      <sz val="10"/>
      <color theme="1"/>
      <name val="Arial"/>
      <family val="2"/>
    </font>
    <font>
      <sz val="10"/>
      <color rgb="FF000000"/>
      <name val="Arial"/>
      <family val="2"/>
    </font>
    <font>
      <sz val="10"/>
      <name val="Arial"/>
      <family val="2"/>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0D4B6D"/>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bottom/>
      <diagonal/>
    </border>
    <border>
      <left/>
      <right style="thin">
        <color rgb="FF99999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257">
    <xf numFmtId="0" fontId="0" fillId="0" borderId="0" xfId="0"/>
    <xf numFmtId="0" fontId="2" fillId="3" borderId="1" xfId="0" applyFont="1" applyFill="1" applyBorder="1"/>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4" borderId="2" xfId="0" applyFont="1" applyFill="1" applyBorder="1" applyAlignment="1">
      <alignment horizontal="right" vertical="center"/>
    </xf>
    <xf numFmtId="0" fontId="2" fillId="3" borderId="2" xfId="0" applyFont="1" applyFill="1" applyBorder="1" applyAlignment="1">
      <alignment horizontal="right" vertical="center"/>
    </xf>
    <xf numFmtId="0" fontId="11"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13" fillId="0" borderId="0" xfId="0" applyFont="1"/>
    <xf numFmtId="0" fontId="3" fillId="0" borderId="0" xfId="0" applyFont="1"/>
    <xf numFmtId="0" fontId="16" fillId="0" borderId="0" xfId="0" applyFont="1"/>
    <xf numFmtId="0" fontId="14" fillId="0" borderId="0" xfId="0" applyFont="1"/>
    <xf numFmtId="0" fontId="12"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7" fillId="0" borderId="0" xfId="0" applyFont="1"/>
    <xf numFmtId="0" fontId="2" fillId="3" borderId="1" xfId="0" applyFont="1" applyFill="1" applyBorder="1" applyAlignment="1">
      <alignment horizontal="center" vertical="center"/>
    </xf>
    <xf numFmtId="0" fontId="5" fillId="5" borderId="0" xfId="0" applyFont="1" applyFill="1" applyAlignment="1">
      <alignment horizontal="left"/>
    </xf>
    <xf numFmtId="0" fontId="5" fillId="5" borderId="8" xfId="0" applyFont="1" applyFill="1" applyBorder="1" applyAlignment="1">
      <alignment horizontal="center"/>
    </xf>
    <xf numFmtId="0" fontId="5" fillId="5" borderId="7" xfId="0" applyFont="1" applyFill="1" applyBorder="1" applyAlignment="1">
      <alignment horizontal="left"/>
    </xf>
    <xf numFmtId="0" fontId="19" fillId="0" borderId="12" xfId="1" applyFont="1" applyBorder="1" applyAlignment="1">
      <alignment horizontal="center"/>
    </xf>
    <xf numFmtId="0" fontId="19" fillId="0" borderId="13" xfId="1" applyFont="1" applyBorder="1" applyAlignment="1">
      <alignment horizontal="center"/>
    </xf>
    <xf numFmtId="0" fontId="19" fillId="0" borderId="13" xfId="1" applyFont="1" applyBorder="1"/>
    <xf numFmtId="0" fontId="19"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lignment vertical="center"/>
    </xf>
    <xf numFmtId="0" fontId="25" fillId="2" borderId="0" xfId="1" applyFont="1" applyFill="1" applyAlignment="1">
      <alignment wrapText="1"/>
    </xf>
    <xf numFmtId="0" fontId="25" fillId="2" borderId="0" xfId="1" applyFont="1" applyFill="1"/>
    <xf numFmtId="0" fontId="32" fillId="2" borderId="0" xfId="1" applyFont="1" applyFill="1"/>
    <xf numFmtId="0" fontId="13" fillId="2" borderId="0" xfId="1" applyFont="1" applyFill="1"/>
    <xf numFmtId="0" fontId="1" fillId="0" borderId="0" xfId="1" applyAlignment="1">
      <alignment horizontal="center" vertical="top"/>
    </xf>
    <xf numFmtId="0" fontId="19" fillId="0" borderId="0" xfId="0" applyFont="1" applyAlignment="1">
      <alignment horizontal="center"/>
    </xf>
    <xf numFmtId="0" fontId="18"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xf>
    <xf numFmtId="0" fontId="6" fillId="0" borderId="0" xfId="0" applyFont="1" applyAlignment="1">
      <alignment horizontal="center" vertical="center"/>
    </xf>
    <xf numFmtId="0" fontId="2" fillId="3" borderId="1" xfId="0" applyFont="1" applyFill="1" applyBorder="1" applyAlignment="1">
      <alignment horizontal="right" vertical="center"/>
    </xf>
    <xf numFmtId="0" fontId="22" fillId="2" borderId="18" xfId="1" applyFont="1" applyFill="1" applyBorder="1" applyAlignment="1" applyProtection="1">
      <alignment horizontal="left" vertical="center" wrapText="1"/>
      <protection locked="0"/>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39" fillId="7" borderId="0" xfId="0" applyFont="1" applyFill="1"/>
    <xf numFmtId="0" fontId="3" fillId="7" borderId="0" xfId="0" applyFont="1" applyFill="1" applyAlignment="1">
      <alignment horizontal="center" vertical="center"/>
    </xf>
    <xf numFmtId="0" fontId="39" fillId="7" borderId="0" xfId="0" applyFont="1" applyFill="1" applyAlignment="1">
      <alignment horizontal="center" vertical="center" wrapText="1"/>
    </xf>
    <xf numFmtId="0" fontId="5" fillId="5" borderId="11" xfId="0" applyFont="1" applyFill="1" applyBorder="1" applyAlignment="1">
      <alignment horizontal="left"/>
    </xf>
    <xf numFmtId="0" fontId="0" fillId="7" borderId="0" xfId="0" applyFill="1" applyAlignment="1">
      <alignment wrapText="1"/>
    </xf>
    <xf numFmtId="0" fontId="11" fillId="8" borderId="0" xfId="0" applyFont="1" applyFill="1" applyAlignment="1">
      <alignment horizontal="center"/>
    </xf>
    <xf numFmtId="0" fontId="6" fillId="0" borderId="22" xfId="0" applyFont="1" applyBorder="1"/>
    <xf numFmtId="0" fontId="6" fillId="0" borderId="23" xfId="0" applyFont="1" applyBorder="1" applyAlignment="1">
      <alignment horizontal="center"/>
    </xf>
    <xf numFmtId="0" fontId="0" fillId="0" borderId="23" xfId="0" applyBorder="1"/>
    <xf numFmtId="0" fontId="6" fillId="0" borderId="23" xfId="0" applyFont="1" applyBorder="1"/>
    <xf numFmtId="0" fontId="6" fillId="0" borderId="23" xfId="0" applyFon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6" fillId="0" borderId="25" xfId="0" applyFont="1" applyBorder="1"/>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0" fillId="0" borderId="27" xfId="0" applyBorder="1"/>
    <xf numFmtId="0" fontId="5" fillId="5" borderId="1" xfId="0" applyFont="1" applyFill="1" applyBorder="1" applyAlignment="1">
      <alignment horizontal="left"/>
    </xf>
    <xf numFmtId="0" fontId="5" fillId="5" borderId="3" xfId="0" applyFont="1" applyFill="1" applyBorder="1" applyAlignment="1">
      <alignment horizontal="left"/>
    </xf>
    <xf numFmtId="0" fontId="5" fillId="5" borderId="2" xfId="0" applyFont="1" applyFill="1" applyBorder="1" applyAlignment="1">
      <alignment horizontal="left"/>
    </xf>
    <xf numFmtId="0" fontId="43" fillId="0" borderId="0" xfId="0" applyFont="1"/>
    <xf numFmtId="0" fontId="43" fillId="0" borderId="0" xfId="0" applyFont="1" applyAlignment="1">
      <alignment horizontal="right"/>
    </xf>
    <xf numFmtId="14" fontId="43" fillId="0" borderId="0" xfId="0" applyNumberFormat="1" applyFont="1"/>
    <xf numFmtId="0" fontId="43" fillId="0" borderId="0" xfId="0" applyFont="1" applyAlignment="1">
      <alignment horizontal="center"/>
    </xf>
    <xf numFmtId="0" fontId="0" fillId="0" borderId="30" xfId="0" applyBorder="1" applyAlignment="1">
      <alignment horizontal="center"/>
    </xf>
    <xf numFmtId="0" fontId="11" fillId="9" borderId="0" xfId="0" applyFont="1" applyFill="1"/>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9" fillId="0" borderId="8" xfId="0" applyFont="1" applyBorder="1" applyAlignment="1">
      <alignment horizontal="center" vertical="center"/>
    </xf>
    <xf numFmtId="0" fontId="10"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1" fillId="8" borderId="1" xfId="0" applyFont="1" applyFill="1" applyBorder="1" applyAlignment="1">
      <alignment horizontal="center"/>
    </xf>
    <xf numFmtId="0" fontId="11" fillId="8" borderId="3" xfId="0" applyFont="1" applyFill="1" applyBorder="1" applyAlignment="1">
      <alignment horizontal="center"/>
    </xf>
    <xf numFmtId="0" fontId="6" fillId="8" borderId="3" xfId="0" applyFont="1" applyFill="1" applyBorder="1" applyAlignment="1">
      <alignment horizontal="center"/>
    </xf>
    <xf numFmtId="0" fontId="11" fillId="8" borderId="2" xfId="0" applyFont="1" applyFill="1" applyBorder="1" applyAlignment="1">
      <alignment horizontal="center"/>
    </xf>
    <xf numFmtId="0" fontId="11" fillId="8" borderId="4" xfId="0" applyFont="1" applyFill="1" applyBorder="1" applyAlignment="1">
      <alignment horizontal="center"/>
    </xf>
    <xf numFmtId="0" fontId="11" fillId="8" borderId="5" xfId="0" applyFont="1" applyFill="1" applyBorder="1" applyAlignment="1">
      <alignment horizontal="center"/>
    </xf>
    <xf numFmtId="0" fontId="6" fillId="8" borderId="5" xfId="0" applyFont="1" applyFill="1" applyBorder="1" applyAlignment="1">
      <alignment horizontal="center"/>
    </xf>
    <xf numFmtId="0" fontId="11" fillId="8" borderId="6" xfId="0" applyFont="1" applyFill="1" applyBorder="1" applyAlignment="1">
      <alignment horizontal="center"/>
    </xf>
    <xf numFmtId="0" fontId="0" fillId="0" borderId="8" xfId="0" applyBorder="1"/>
    <xf numFmtId="0" fontId="44" fillId="0" borderId="0" xfId="0" applyFont="1" applyAlignment="1">
      <alignment horizontal="right"/>
    </xf>
    <xf numFmtId="0" fontId="12" fillId="0" borderId="0" xfId="0" applyFont="1" applyAlignment="1">
      <alignment horizontal="center"/>
    </xf>
    <xf numFmtId="0" fontId="10" fillId="0" borderId="0" xfId="0" applyFont="1" applyAlignment="1">
      <alignment horizontal="center" vertical="center"/>
    </xf>
    <xf numFmtId="0" fontId="46" fillId="0" borderId="0" xfId="0" applyFont="1" applyAlignment="1">
      <alignment horizontal="right"/>
    </xf>
    <xf numFmtId="0" fontId="12" fillId="0" borderId="0" xfId="0" applyFont="1"/>
    <xf numFmtId="0" fontId="12" fillId="0" borderId="31" xfId="0" applyFont="1" applyBorder="1" applyAlignment="1">
      <alignment horizontal="center"/>
    </xf>
    <xf numFmtId="0" fontId="12" fillId="0" borderId="32" xfId="0" applyFont="1" applyBorder="1" applyAlignment="1">
      <alignment horizontal="center"/>
    </xf>
    <xf numFmtId="0" fontId="46" fillId="0" borderId="0" xfId="0" applyFont="1" applyAlignment="1">
      <alignment horizontal="left"/>
    </xf>
    <xf numFmtId="0" fontId="11" fillId="8" borderId="7" xfId="0" applyFont="1" applyFill="1" applyBorder="1" applyAlignment="1">
      <alignment horizontal="center"/>
    </xf>
    <xf numFmtId="0" fontId="11" fillId="8" borderId="8" xfId="0" applyFont="1" applyFill="1" applyBorder="1" applyAlignment="1">
      <alignment horizontal="center"/>
    </xf>
    <xf numFmtId="0" fontId="29" fillId="11" borderId="0" xfId="2" applyFont="1" applyFill="1" applyAlignment="1" applyProtection="1">
      <alignment vertical="center"/>
    </xf>
    <xf numFmtId="0" fontId="28" fillId="11" borderId="0" xfId="2" applyFill="1" applyAlignment="1" applyProtection="1">
      <alignment vertical="center"/>
    </xf>
    <xf numFmtId="0" fontId="11" fillId="0" borderId="0" xfId="0" quotePrefix="1" applyFont="1"/>
    <xf numFmtId="0" fontId="3" fillId="0" borderId="7"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6" xfId="0" quotePrefix="1" applyFont="1" applyBorder="1" applyAlignment="1">
      <alignment horizontal="center" vertical="center"/>
    </xf>
    <xf numFmtId="0" fontId="3" fillId="12" borderId="8" xfId="0" applyFont="1" applyFill="1" applyBorder="1" applyAlignment="1">
      <alignment horizontal="center" vertical="center"/>
    </xf>
    <xf numFmtId="0" fontId="3" fillId="12" borderId="9" xfId="0" applyFont="1" applyFill="1" applyBorder="1" applyAlignment="1">
      <alignment horizontal="center" vertical="center"/>
    </xf>
    <xf numFmtId="0" fontId="12" fillId="12" borderId="0" xfId="0" applyFont="1" applyFill="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0" xfId="0" applyFont="1" applyBorder="1" applyAlignment="1">
      <alignment horizontal="center"/>
    </xf>
    <xf numFmtId="0" fontId="8" fillId="0" borderId="0" xfId="0" applyFont="1" applyAlignment="1">
      <alignment horizontal="left" wrapText="1"/>
    </xf>
    <xf numFmtId="0" fontId="51" fillId="0" borderId="0" xfId="0" applyFont="1" applyAlignment="1">
      <alignment horizontal="center" vertical="center"/>
    </xf>
    <xf numFmtId="0" fontId="4" fillId="0" borderId="6" xfId="0" quotePrefix="1" applyFont="1" applyBorder="1" applyAlignment="1">
      <alignment horizontal="center" vertical="center"/>
    </xf>
    <xf numFmtId="0" fontId="45" fillId="0" borderId="0" xfId="1" applyFont="1" applyAlignment="1" applyProtection="1">
      <alignment vertical="center"/>
      <protection locked="0"/>
    </xf>
    <xf numFmtId="0" fontId="26" fillId="0" borderId="0" xfId="1" applyFont="1" applyAlignment="1">
      <alignment horizontal="center" vertical="center" wrapText="1"/>
    </xf>
    <xf numFmtId="0" fontId="5" fillId="5" borderId="11" xfId="0" applyFont="1" applyFill="1" applyBorder="1" applyAlignment="1">
      <alignment horizontal="left" textRotation="90"/>
    </xf>
    <xf numFmtId="0" fontId="11" fillId="14" borderId="0" xfId="0" applyFont="1" applyFill="1" applyAlignment="1">
      <alignment horizontal="center"/>
    </xf>
    <xf numFmtId="14" fontId="0" fillId="0" borderId="0" xfId="0" applyNumberFormat="1"/>
    <xf numFmtId="0" fontId="8" fillId="8" borderId="0" xfId="0" applyFont="1" applyFill="1" applyAlignment="1">
      <alignment horizontal="center"/>
    </xf>
    <xf numFmtId="0" fontId="6" fillId="8" borderId="0" xfId="0" applyFont="1" applyFill="1" applyAlignment="1">
      <alignment horizontal="center"/>
    </xf>
    <xf numFmtId="0" fontId="8" fillId="9" borderId="0" xfId="0" applyFont="1" applyFill="1"/>
    <xf numFmtId="0" fontId="8" fillId="0" borderId="0" xfId="0" applyFont="1" applyAlignment="1">
      <alignment horizontal="center"/>
    </xf>
    <xf numFmtId="0" fontId="3" fillId="0" borderId="0" xfId="0" applyFont="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9" fillId="10" borderId="0" xfId="0" applyFont="1" applyFill="1" applyAlignment="1">
      <alignment horizontal="center" vertical="center"/>
    </xf>
    <xf numFmtId="0" fontId="0" fillId="10" borderId="0" xfId="0" applyFill="1"/>
    <xf numFmtId="0" fontId="52" fillId="10" borderId="0" xfId="0" applyFont="1" applyFill="1"/>
    <xf numFmtId="14" fontId="0" fillId="10" borderId="0" xfId="0" applyNumberFormat="1" applyFill="1"/>
    <xf numFmtId="0" fontId="53" fillId="0" borderId="0" xfId="0" applyFont="1"/>
    <xf numFmtId="0" fontId="53" fillId="0" borderId="0" xfId="0" applyFont="1" applyAlignment="1">
      <alignment horizontal="center"/>
    </xf>
    <xf numFmtId="0" fontId="53" fillId="9" borderId="0" xfId="0" applyFont="1" applyFill="1"/>
    <xf numFmtId="0" fontId="55" fillId="0" borderId="0" xfId="0" applyFont="1" applyAlignment="1">
      <alignment horizontal="left" wrapText="1"/>
    </xf>
    <xf numFmtId="0" fontId="55" fillId="8" borderId="0" xfId="0" applyFont="1" applyFill="1" applyAlignment="1">
      <alignment horizontal="center"/>
    </xf>
    <xf numFmtId="0" fontId="53" fillId="8" borderId="7" xfId="0" applyFont="1" applyFill="1" applyBorder="1" applyAlignment="1">
      <alignment horizontal="center"/>
    </xf>
    <xf numFmtId="0" fontId="53" fillId="8" borderId="0" xfId="0" applyFont="1" applyFill="1" applyAlignment="1">
      <alignment horizontal="center"/>
    </xf>
    <xf numFmtId="0" fontId="54" fillId="8" borderId="0" xfId="0" applyFont="1" applyFill="1" applyAlignment="1">
      <alignment horizontal="center"/>
    </xf>
    <xf numFmtId="0" fontId="53" fillId="8" borderId="8" xfId="0" applyFont="1" applyFill="1" applyBorder="1" applyAlignment="1">
      <alignment horizontal="center"/>
    </xf>
    <xf numFmtId="0" fontId="30" fillId="0" borderId="0" xfId="1" applyFont="1" applyAlignment="1" applyProtection="1">
      <alignment vertical="center"/>
      <protection locked="0"/>
    </xf>
    <xf numFmtId="14" fontId="11" fillId="0" borderId="0" xfId="0" applyNumberFormat="1" applyFont="1" applyAlignment="1">
      <alignment horizontal="center"/>
    </xf>
    <xf numFmtId="0" fontId="56" fillId="0" borderId="0" xfId="0" applyFont="1" applyAlignment="1">
      <alignment horizontal="right"/>
    </xf>
    <xf numFmtId="14" fontId="56" fillId="0" borderId="0" xfId="0" applyNumberFormat="1" applyFont="1"/>
    <xf numFmtId="0" fontId="0" fillId="0" borderId="0" xfId="0" applyNumberFormat="1"/>
    <xf numFmtId="0" fontId="43" fillId="14" borderId="0" xfId="0" applyFont="1" applyFill="1"/>
    <xf numFmtId="0" fontId="11" fillId="0" borderId="0" xfId="0" applyFont="1" applyBorder="1"/>
    <xf numFmtId="0" fontId="11" fillId="0" borderId="0" xfId="0" applyFont="1" applyBorder="1" applyAlignment="1">
      <alignment horizontal="center"/>
    </xf>
    <xf numFmtId="0" fontId="11" fillId="9" borderId="0" xfId="0" applyFont="1" applyFill="1" applyBorder="1"/>
    <xf numFmtId="0" fontId="8" fillId="0" borderId="0" xfId="0" applyFont="1" applyBorder="1" applyAlignment="1">
      <alignment horizontal="left" wrapText="1"/>
    </xf>
    <xf numFmtId="0" fontId="8" fillId="8" borderId="0" xfId="0" applyFont="1" applyFill="1" applyBorder="1" applyAlignment="1">
      <alignment horizontal="center"/>
    </xf>
    <xf numFmtId="0" fontId="8" fillId="8" borderId="0" xfId="0" applyNumberFormat="1" applyFont="1" applyFill="1" applyBorder="1" applyAlignment="1">
      <alignment horizontal="center"/>
    </xf>
    <xf numFmtId="0" fontId="11" fillId="0" borderId="0" xfId="0" applyNumberFormat="1" applyFont="1" applyBorder="1" applyAlignment="1">
      <alignment horizontal="center"/>
    </xf>
    <xf numFmtId="0" fontId="11" fillId="8" borderId="7" xfId="0" applyNumberFormat="1" applyFont="1" applyFill="1" applyBorder="1" applyAlignment="1">
      <alignment horizontal="center"/>
    </xf>
    <xf numFmtId="0" fontId="11" fillId="8" borderId="0" xfId="0" applyFont="1" applyFill="1" applyBorder="1" applyAlignment="1">
      <alignment horizontal="center"/>
    </xf>
    <xf numFmtId="0" fontId="6" fillId="8" borderId="0" xfId="0" applyFont="1" applyFill="1" applyBorder="1" applyAlignment="1">
      <alignment horizontal="center"/>
    </xf>
    <xf numFmtId="0" fontId="6" fillId="8" borderId="0" xfId="0" applyNumberFormat="1" applyFont="1" applyFill="1" applyBorder="1" applyAlignment="1">
      <alignment horizontal="center"/>
    </xf>
    <xf numFmtId="0" fontId="11" fillId="8" borderId="8" xfId="0" applyNumberFormat="1" applyFont="1" applyFill="1" applyBorder="1" applyAlignment="1">
      <alignment horizontal="center"/>
    </xf>
    <xf numFmtId="0" fontId="40" fillId="6" borderId="0" xfId="1" applyFont="1" applyFill="1" applyAlignment="1" applyProtection="1">
      <alignment vertical="center" wrapText="1"/>
    </xf>
    <xf numFmtId="0" fontId="1" fillId="0" borderId="0" xfId="1" applyProtection="1"/>
    <xf numFmtId="0" fontId="42" fillId="11" borderId="36" xfId="1" applyFont="1" applyFill="1" applyBorder="1" applyAlignment="1" applyProtection="1">
      <alignment vertical="center"/>
    </xf>
    <xf numFmtId="0" fontId="20" fillId="11" borderId="0" xfId="1" applyFont="1" applyFill="1" applyAlignment="1" applyProtection="1">
      <alignment vertical="center"/>
    </xf>
    <xf numFmtId="0" fontId="20" fillId="11" borderId="0" xfId="1" applyFont="1" applyFill="1" applyAlignment="1" applyProtection="1">
      <alignment horizontal="right" vertical="center"/>
    </xf>
    <xf numFmtId="0" fontId="48" fillId="11" borderId="0" xfId="1" applyFont="1" applyFill="1" applyAlignment="1" applyProtection="1">
      <alignment horizontal="center" vertical="center"/>
    </xf>
    <xf numFmtId="0" fontId="42" fillId="11" borderId="0" xfId="1" applyFont="1" applyFill="1" applyAlignment="1" applyProtection="1">
      <alignment vertical="center"/>
    </xf>
    <xf numFmtId="0" fontId="49" fillId="11" borderId="37" xfId="1" applyFont="1" applyFill="1" applyBorder="1" applyAlignment="1" applyProtection="1">
      <alignment vertical="center"/>
    </xf>
    <xf numFmtId="0" fontId="1" fillId="0" borderId="0" xfId="1" applyAlignment="1" applyProtection="1">
      <alignment horizontal="center"/>
    </xf>
    <xf numFmtId="0" fontId="21" fillId="0" borderId="0" xfId="1" applyFont="1" applyAlignment="1" applyProtection="1">
      <alignment horizontal="right" vertical="center" indent="1"/>
    </xf>
    <xf numFmtId="0" fontId="21" fillId="0" borderId="0" xfId="1" applyFont="1" applyAlignment="1" applyProtection="1">
      <alignment vertical="center"/>
    </xf>
    <xf numFmtId="14" fontId="22" fillId="0" borderId="0" xfId="1" applyNumberFormat="1" applyFont="1" applyAlignment="1" applyProtection="1">
      <alignment vertical="center"/>
    </xf>
    <xf numFmtId="0" fontId="21" fillId="2" borderId="0" xfId="1" applyFont="1" applyFill="1" applyAlignment="1" applyProtection="1">
      <alignment horizontal="left" vertical="center"/>
    </xf>
    <xf numFmtId="0" fontId="21" fillId="0" borderId="0" xfId="1" applyFont="1" applyAlignment="1" applyProtection="1">
      <alignment horizontal="left" vertical="center" indent="1"/>
    </xf>
    <xf numFmtId="0" fontId="22" fillId="0" borderId="0" xfId="1" applyFont="1" applyAlignment="1" applyProtection="1">
      <alignment horizontal="left" vertical="center" wrapText="1"/>
    </xf>
    <xf numFmtId="0" fontId="22" fillId="0" borderId="0" xfId="1" applyFont="1" applyAlignment="1" applyProtection="1">
      <alignment vertical="top" wrapText="1"/>
    </xf>
    <xf numFmtId="0" fontId="23" fillId="6" borderId="0" xfId="1" applyFont="1" applyFill="1" applyAlignment="1" applyProtection="1">
      <alignment horizontal="center" vertical="center"/>
    </xf>
    <xf numFmtId="0" fontId="23" fillId="6" borderId="0" xfId="1" applyFont="1" applyFill="1" applyAlignment="1" applyProtection="1">
      <alignment horizontal="left" vertical="center" indent="1"/>
    </xf>
    <xf numFmtId="0" fontId="23" fillId="6" borderId="0" xfId="1" applyFont="1" applyFill="1" applyAlignment="1" applyProtection="1">
      <alignment vertical="center"/>
    </xf>
    <xf numFmtId="0" fontId="23" fillId="6" borderId="19" xfId="1" applyFont="1" applyFill="1" applyBorder="1" applyAlignment="1" applyProtection="1">
      <alignment horizontal="left" vertical="center"/>
    </xf>
    <xf numFmtId="0" fontId="23" fillId="6" borderId="0" xfId="1" applyFont="1" applyFill="1" applyAlignment="1" applyProtection="1">
      <alignment horizontal="left" vertical="center"/>
    </xf>
    <xf numFmtId="0" fontId="23" fillId="6"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6" borderId="0" xfId="1" applyFont="1" applyFill="1" applyAlignment="1" applyProtection="1">
      <alignment horizontal="center" vertical="center" wrapText="1"/>
    </xf>
    <xf numFmtId="0" fontId="23" fillId="6" borderId="19" xfId="1" applyFont="1" applyFill="1" applyBorder="1" applyAlignment="1" applyProtection="1">
      <alignment horizontal="center" vertical="center" wrapText="1"/>
    </xf>
    <xf numFmtId="0" fontId="23" fillId="6" borderId="15"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1"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3" borderId="14"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22" fillId="13" borderId="19" xfId="1" applyFont="1" applyFill="1" applyBorder="1" applyAlignment="1" applyProtection="1">
      <alignment horizontal="center" vertical="center" wrapText="1"/>
    </xf>
    <xf numFmtId="0" fontId="22" fillId="13" borderId="1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1"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17" xfId="1" applyFont="1" applyBorder="1" applyAlignment="1" applyProtection="1">
      <alignmen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3" fillId="2" borderId="0" xfId="1" applyFont="1" applyFill="1" applyProtection="1"/>
    <xf numFmtId="0" fontId="47" fillId="6" borderId="0" xfId="1" applyFont="1" applyFill="1" applyAlignment="1" applyProtection="1">
      <alignment horizontal="left" vertical="center"/>
    </xf>
    <xf numFmtId="0" fontId="50" fillId="6" borderId="0" xfId="1" applyFont="1" applyFill="1" applyAlignment="1" applyProtection="1">
      <alignment horizontal="righ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7" fillId="0" borderId="16" xfId="1" applyFont="1" applyBorder="1" applyAlignment="1" applyProtection="1">
      <alignment horizontal="left" vertical="center"/>
    </xf>
    <xf numFmtId="0" fontId="37" fillId="0" borderId="17" xfId="1" applyFont="1" applyBorder="1" applyAlignment="1" applyProtection="1">
      <alignment horizontal="center" vertical="center"/>
    </xf>
    <xf numFmtId="0" fontId="37" fillId="0" borderId="17" xfId="1" applyFont="1" applyBorder="1" applyAlignment="1" applyProtection="1">
      <alignment vertical="center"/>
    </xf>
    <xf numFmtId="0" fontId="37" fillId="0" borderId="17" xfId="1" applyFont="1" applyBorder="1" applyAlignment="1" applyProtection="1">
      <alignment vertical="center" wrapText="1"/>
    </xf>
    <xf numFmtId="0" fontId="37" fillId="0" borderId="17" xfId="1" applyFont="1" applyBorder="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13" borderId="15" xfId="1" applyFont="1" applyFill="1" applyBorder="1" applyAlignment="1" applyProtection="1">
      <alignment horizontal="center" vertical="center" wrapText="1"/>
      <protection locked="0"/>
    </xf>
    <xf numFmtId="0" fontId="0" fillId="14" borderId="0" xfId="0" applyFill="1"/>
    <xf numFmtId="0" fontId="40" fillId="6" borderId="0" xfId="1" applyFont="1" applyFill="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71">
    <dxf>
      <font>
        <color rgb="FF9C0006"/>
      </font>
      <fill>
        <patternFill>
          <bgColor rgb="FFFFC7CE"/>
        </patternFill>
      </fil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219075</xdr:colOff>
      <xdr:row>6</xdr:row>
      <xdr:rowOff>57149</xdr:rowOff>
    </xdr:from>
    <xdr:to>
      <xdr:col>21</xdr:col>
      <xdr:colOff>361950</xdr:colOff>
      <xdr:row>25</xdr:row>
      <xdr:rowOff>114300</xdr:rowOff>
    </xdr:to>
    <xdr:sp macro="" textlink="">
      <xdr:nvSpPr>
        <xdr:cNvPr id="4" name="Text Box 2">
          <a:extLst>
            <a:ext uri="{FF2B5EF4-FFF2-40B4-BE49-F238E27FC236}">
              <a16:creationId xmlns:a16="http://schemas.microsoft.com/office/drawing/2014/main" id="{00000000-0008-0000-0000-000004000000}"/>
            </a:ext>
          </a:extLst>
        </xdr:cNvPr>
        <xdr:cNvSpPr txBox="1"/>
      </xdr:nvSpPr>
      <xdr:spPr>
        <a:xfrm>
          <a:off x="10172700" y="1390649"/>
          <a:ext cx="5629275" cy="4343401"/>
        </a:xfrm>
        <a:prstGeom prst="rect">
          <a:avLst/>
        </a:prstGeom>
        <a:solidFill>
          <a:schemeClr val="bg1">
            <a:lumMod val="85000"/>
          </a:schemeClr>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ct val="100000"/>
            </a:lnSpc>
            <a:spcBef>
              <a:spcPts val="0"/>
            </a:spcBef>
          </a:pPr>
          <a:r>
            <a:rPr lang="en-AU" sz="1000" b="1">
              <a:solidFill>
                <a:srgbClr val="000000"/>
              </a:solidFill>
              <a:effectLst/>
              <a:latin typeface="Segoe UI" panose="020B0502040204020203" pitchFamily="34" charset="0"/>
              <a:ea typeface="Segoe UI" panose="020B0502040204020203" pitchFamily="34" charset="0"/>
              <a:cs typeface="Times New Roman" panose="02020603050405020304" pitchFamily="18" charset="0"/>
            </a:rPr>
            <a:t>Enrolment Guidelines</a:t>
          </a:r>
          <a:endParaRPr lang="en-AU" sz="1100">
            <a:effectLst/>
            <a:ea typeface="Calibri" panose="020F0502020204030204" pitchFamily="34" charset="0"/>
            <a:cs typeface="Times New Roman" panose="02020603050405020304" pitchFamily="18" charset="0"/>
          </a:endParaRPr>
        </a:p>
        <a:p>
          <a:pPr>
            <a:lnSpc>
              <a:spcPct val="100000"/>
            </a:lnSpc>
            <a:spcBef>
              <a:spcPts val="0"/>
            </a:spcBef>
          </a:pPr>
          <a:r>
            <a:rPr lang="en-AU" sz="300" i="1">
              <a:solidFill>
                <a:srgbClr val="000000"/>
              </a:solidFill>
              <a:effectLst/>
              <a:ea typeface="Calibri" panose="020F0502020204030204" pitchFamily="34" charset="0"/>
              <a:cs typeface="Times New Roman" panose="02020603050405020304" pitchFamily="18" charset="0"/>
            </a:rPr>
            <a:t> </a:t>
          </a:r>
          <a:endParaRPr lang="en-AU" sz="1100">
            <a:effectLst/>
            <a:ea typeface="Calibri" panose="020F0502020204030204" pitchFamily="34" charset="0"/>
            <a:cs typeface="Times New Roman" panose="02020603050405020304" pitchFamily="18" charset="0"/>
          </a:endParaRP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This planner shows the recommended sequence of full-time study based on your study period of commencement. The standard full-time study load is </a:t>
          </a:r>
          <a:r>
            <a:rPr lang="en-AU" sz="1100" b="0" i="0" u="none" baseline="0">
              <a:solidFill>
                <a:srgbClr val="000000"/>
              </a:solidFill>
              <a:effectLst/>
              <a:ea typeface="Calibri" panose="020F0502020204030204" pitchFamily="34" charset="0"/>
              <a:cs typeface="Times New Roman" panose="02020603050405020304" pitchFamily="18" charset="0"/>
            </a:rPr>
            <a:t>100 credit points </a:t>
          </a:r>
          <a:r>
            <a:rPr lang="en-AU" sz="1100" baseline="0">
              <a:solidFill>
                <a:srgbClr val="000000"/>
              </a:solidFill>
              <a:effectLst/>
              <a:ea typeface="Calibri" panose="020F0502020204030204" pitchFamily="34" charset="0"/>
              <a:cs typeface="Times New Roman" panose="02020603050405020304" pitchFamily="18" charset="0"/>
            </a:rPr>
            <a:t>per semester.</a:t>
          </a:r>
          <a:endParaRPr lang="en-AU" sz="1100" baseline="0">
            <a:effectLst/>
            <a:ea typeface="Calibri" panose="020F0502020204030204" pitchFamily="34" charset="0"/>
            <a:cs typeface="Times New Roman" panose="02020603050405020304" pitchFamily="18" charset="0"/>
          </a:endParaRP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Units may not be offered in every study period and may not be available at the time that you wish to study them. Your progression in the degree may be </a:t>
          </a:r>
          <a:r>
            <a:rPr lang="en-AU" sz="1100" b="0" i="0" u="none" baseline="0">
              <a:solidFill>
                <a:srgbClr val="000000"/>
              </a:solidFill>
              <a:effectLst/>
              <a:ea typeface="Calibri" panose="020F0502020204030204" pitchFamily="34" charset="0"/>
              <a:cs typeface="Times New Roman" panose="02020603050405020304" pitchFamily="18" charset="0"/>
            </a:rPr>
            <a:t>affected</a:t>
          </a:r>
          <a:r>
            <a:rPr lang="en-AU" sz="1100" baseline="0">
              <a:solidFill>
                <a:srgbClr val="000000"/>
              </a:solidFill>
              <a:effectLst/>
              <a:ea typeface="Calibri" panose="020F0502020204030204" pitchFamily="34" charset="0"/>
              <a:cs typeface="Times New Roman" panose="02020603050405020304" pitchFamily="18" charset="0"/>
            </a:rPr>
            <a:t> if you do not follow the recommended sequence of enrolment.</a:t>
          </a:r>
          <a:endParaRPr lang="en-AU" sz="1100" baseline="0">
            <a:effectLst/>
            <a:ea typeface="Calibri" panose="020F0502020204030204" pitchFamily="34" charset="0"/>
            <a:cs typeface="Times New Roman" panose="02020603050405020304" pitchFamily="18" charset="0"/>
          </a:endParaRP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If you wish to enrol in a part-time load, please contact your Course Coordinator (Email - masterofdesign@curtin.edu.au) to develop an ad hoc study plan or please select one or two units from the four listed for each study period.</a:t>
          </a: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It is recommended that you choose either GRDE5008 Innovation by Design or GRDE5012 Design Paradigms as your first unit if you are studying part-time.</a:t>
          </a:r>
        </a:p>
        <a:p>
          <a:pPr fontAlgn="base">
            <a:lnSpc>
              <a:spcPct val="100000"/>
            </a:lnSpc>
            <a:spcBef>
              <a:spcPts val="0"/>
            </a:spcBef>
          </a:pPr>
          <a:endParaRPr lang="en-AU" sz="1100" b="1">
            <a:effectLst/>
            <a:ea typeface="Calibri" panose="020F0502020204030204" pitchFamily="34" charset="0"/>
            <a:cs typeface="Times New Roman" panose="02020603050405020304" pitchFamily="18" charset="0"/>
          </a:endParaRPr>
        </a:p>
        <a:p>
          <a:pPr fontAlgn="base">
            <a:lnSpc>
              <a:spcPct val="100000"/>
            </a:lnSpc>
            <a:spcBef>
              <a:spcPts val="0"/>
            </a:spcBef>
          </a:pPr>
          <a:r>
            <a:rPr lang="en-AU" sz="1100" b="1">
              <a:effectLst/>
              <a:ea typeface="Calibri" panose="020F0502020204030204" pitchFamily="34" charset="0"/>
              <a:cs typeface="Times New Roman" panose="02020603050405020304" pitchFamily="18" charset="0"/>
            </a:rPr>
            <a:t>Notes for International Students </a:t>
          </a:r>
          <a:endParaRPr lang="en-AU" sz="1100">
            <a:effectLst/>
            <a:ea typeface="Calibri" panose="020F0502020204030204" pitchFamily="34" charset="0"/>
            <a:cs typeface="Times New Roman" panose="02020603050405020304" pitchFamily="18" charset="0"/>
          </a:endParaRPr>
        </a:p>
        <a:p>
          <a:pPr fontAlgn="base">
            <a:lnSpc>
              <a:spcPct val="100000"/>
            </a:lnSpc>
            <a:spcBef>
              <a:spcPts val="0"/>
            </a:spcBef>
          </a:pPr>
          <a:r>
            <a:rPr lang="en-AU" sz="1100">
              <a:effectLst/>
              <a:ea typeface="Calibri" panose="020F0502020204030204" pitchFamily="34" charset="0"/>
              <a:cs typeface="Times New Roman" panose="02020603050405020304" pitchFamily="18" charset="0"/>
            </a:rPr>
            <a:t>You are expected to study all of your units face-to-face for at least the first year of your course.</a:t>
          </a:r>
        </a:p>
        <a:p>
          <a:pPr fontAlgn="base">
            <a:lnSpc>
              <a:spcPct val="100000"/>
            </a:lnSpc>
            <a:spcBef>
              <a:spcPts val="0"/>
            </a:spcBef>
          </a:pPr>
          <a:r>
            <a:rPr lang="en-AU" sz="1100">
              <a:effectLst/>
              <a:ea typeface="Calibri" panose="020F0502020204030204" pitchFamily="34" charset="0"/>
              <a:cs typeface="Times New Roman" panose="02020603050405020304" pitchFamily="18" charset="0"/>
            </a:rPr>
            <a:t>It is your responsibility to ensure that you meet all conditions of your student visa. </a:t>
          </a:r>
        </a:p>
        <a:p>
          <a:pPr>
            <a:lnSpc>
              <a:spcPct val="100000"/>
            </a:lnSpc>
            <a:spcBef>
              <a:spcPts val="0"/>
            </a:spcBef>
          </a:pPr>
          <a:endParaRPr lang="en-AU" sz="1100" b="1">
            <a:solidFill>
              <a:srgbClr val="000000"/>
            </a:solidFill>
            <a:effectLst/>
            <a:ea typeface="Calibri" panose="020F0502020204030204" pitchFamily="34" charset="0"/>
            <a:cs typeface="Times New Roman" panose="02020603050405020304" pitchFamily="18" charset="0"/>
          </a:endParaRPr>
        </a:p>
        <a:p>
          <a:pPr>
            <a:lnSpc>
              <a:spcPct val="100000"/>
            </a:lnSpc>
            <a:spcBef>
              <a:spcPts val="0"/>
            </a:spcBef>
          </a:pPr>
          <a:r>
            <a:rPr lang="en-AU" sz="1100" b="1">
              <a:solidFill>
                <a:srgbClr val="000000"/>
              </a:solidFill>
              <a:effectLst/>
              <a:ea typeface="Calibri" panose="020F0502020204030204" pitchFamily="34" charset="0"/>
              <a:cs typeface="Times New Roman" panose="02020603050405020304" pitchFamily="18" charset="0"/>
            </a:rPr>
            <a:t>Need more support?</a:t>
          </a:r>
          <a:endParaRPr lang="en-AU" sz="1100">
            <a:effectLst/>
            <a:ea typeface="Calibri" panose="020F0502020204030204" pitchFamily="34" charset="0"/>
            <a:cs typeface="Times New Roman" panose="02020603050405020304" pitchFamily="18" charset="0"/>
          </a:endParaRPr>
        </a:p>
        <a:p>
          <a:pPr rtl="0" fontAlgn="base">
            <a:lnSpc>
              <a:spcPct val="100000"/>
            </a:lnSpc>
            <a:spcBef>
              <a:spcPts val="0"/>
            </a:spcBef>
          </a:pPr>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p>
        <a:p>
          <a:pPr rtl="0" fontAlgn="base">
            <a:lnSpc>
              <a:spcPct val="100000"/>
            </a:lnSpc>
            <a:spcBef>
              <a:spcPts val="0"/>
            </a:spcBef>
          </a:pPr>
          <a:r>
            <a:rPr lang="en-AU" sz="1100" b="0" i="0">
              <a:solidFill>
                <a:schemeClr val="dk1"/>
              </a:solidFill>
              <a:effectLst/>
              <a:latin typeface="+mn-lt"/>
              <a:ea typeface="+mn-ea"/>
              <a:cs typeface="+mn-cs"/>
            </a:rPr>
            <a:t>If you have any questions regarding your enrolment, please contact Curtin Connect.</a:t>
          </a:r>
        </a:p>
        <a:p>
          <a:pPr rtl="0" fontAlgn="base">
            <a:lnSpc>
              <a:spcPct val="100000"/>
            </a:lnSpc>
            <a:spcBef>
              <a:spcPts val="0"/>
            </a:spcBef>
          </a:pPr>
          <a:endParaRPr lang="en-AU" sz="1100" b="0" i="0">
            <a:solidFill>
              <a:schemeClr val="dk1"/>
            </a:solidFill>
            <a:effectLst/>
            <a:latin typeface="+mn-lt"/>
            <a:ea typeface="+mn-ea"/>
            <a:cs typeface="+mn-cs"/>
          </a:endParaRPr>
        </a:p>
        <a:p>
          <a:pPr rtl="0" fontAlgn="base">
            <a:lnSpc>
              <a:spcPct val="100000"/>
            </a:lnSpc>
            <a:spcBef>
              <a:spcPts val="0"/>
            </a:spcBef>
          </a:pPr>
          <a:endParaRPr lang="en-AU" sz="1100" b="1" i="0">
            <a:solidFill>
              <a:schemeClr val="dk1"/>
            </a:solidFill>
            <a:effectLst/>
            <a:latin typeface="+mn-lt"/>
            <a:ea typeface="+mn-ea"/>
            <a:cs typeface="+mn-cs"/>
          </a:endParaRPr>
        </a:p>
        <a:p>
          <a:pPr rtl="0" fontAlgn="base">
            <a:lnSpc>
              <a:spcPct val="100000"/>
            </a:lnSpc>
            <a:spcBef>
              <a:spcPts val="0"/>
            </a:spcBef>
          </a:pPr>
          <a:r>
            <a:rPr lang="en-AU" sz="1100" b="1" i="0">
              <a:solidFill>
                <a:schemeClr val="dk1"/>
              </a:solidFill>
              <a:effectLst/>
              <a:latin typeface="+mn-lt"/>
              <a:ea typeface="+mn-ea"/>
              <a:cs typeface="+mn-cs"/>
            </a:rPr>
            <a:t>Note:</a:t>
          </a:r>
          <a:endParaRPr lang="en-AU">
            <a:effectLst/>
          </a:endParaRPr>
        </a:p>
        <a:p>
          <a:pPr rtl="0" fontAlgn="base">
            <a:lnSpc>
              <a:spcPct val="100000"/>
            </a:lnSpc>
            <a:spcBef>
              <a:spcPts val="0"/>
            </a:spcBef>
          </a:pPr>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xdr:from>
      <xdr:col>17</xdr:col>
      <xdr:colOff>647700</xdr:colOff>
      <xdr:row>21</xdr:row>
      <xdr:rowOff>114300</xdr:rowOff>
    </xdr:from>
    <xdr:to>
      <xdr:col>21</xdr:col>
      <xdr:colOff>323850</xdr:colOff>
      <xdr:row>23</xdr:row>
      <xdr:rowOff>123825</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3344525" y="4933950"/>
          <a:ext cx="2419350" cy="31432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9" totalsRowShown="0" headerRowDxfId="68">
  <autoFilter ref="A6:G9"/>
  <sortState ref="A7:E9">
    <sortCondition ref="A6:A9"/>
  </sortState>
  <tableColumns count="7">
    <tableColumn id="3" name="Choose your Design Course (drop-down list)" dataDxfId="67"/>
    <tableColumn id="1" name="UDC" dataDxfId="66"/>
    <tableColumn id="2" name="Version" dataDxfId="65"/>
    <tableColumn id="5" name="Credit Points" dataDxfId="64"/>
    <tableColumn id="4" name="Effective Date" dataDxfId="63"/>
    <tableColumn id="7" name="Akari Update" dataDxfId="62"/>
    <tableColumn id="6" name="Availabilities" dataDxfId="61"/>
  </tableColumns>
  <tableStyleInfo name="TableStyleLight8" showFirstColumn="0" showLastColumn="0" showRowStripes="1" showColumnStripes="0"/>
</table>
</file>

<file path=xl/tables/table10.xml><?xml version="1.0" encoding="utf-8"?>
<table xmlns="http://schemas.openxmlformats.org/spreadsheetml/2006/main" id="13" name="TableAvailabilities" displayName="TableAvailabilities" ref="A3:E42" totalsRowShown="0">
  <autoFilter ref="A3:E42"/>
  <sortState ref="A4:E43">
    <sortCondition ref="A3:A43"/>
  </sortState>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2:C14" totalsRowShown="0" dataDxfId="60">
  <autoFilter ref="A12:C14"/>
  <tableColumns count="3">
    <tableColumn id="1" name="Choose your commencing study period (drop-down list)" dataDxfId="59"/>
    <tableColumn id="2" name="START" dataDxfId="58"/>
    <tableColumn id="3" name="Next" dataDxfId="57"/>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55" totalsRowShown="0" headerRowDxfId="49" dataDxfId="47" headerRowBorderDxfId="48" tableBorderDxfId="46">
  <autoFilter ref="A3:N55"/>
  <sortState ref="A4:N55">
    <sortCondition ref="A3:A55"/>
  </sortState>
  <tableColumns count="14">
    <tableColumn id="1" name="UDC" dataDxfId="45"/>
    <tableColumn id="2" name="Ver" dataDxfId="44"/>
    <tableColumn id="3" name="OUA Cd" dataDxfId="43"/>
    <tableColumn id="4" name="Title" dataDxfId="42"/>
    <tableColumn id="5" name="Credits" dataDxfId="41"/>
    <tableColumn id="6" name="Pre-reqs" dataDxfId="40"/>
    <tableColumn id="12" name="S1INT" dataDxfId="39">
      <calculatedColumnFormula>IFERROR(IF(VLOOKUP(TableHandbook[[#This Row],[UDC]],TableAvailabilities[],2,FALSE)&gt;0,"Y",""),"")</calculatedColumnFormula>
    </tableColumn>
    <tableColumn id="13" name="S1FO" dataDxfId="38">
      <calculatedColumnFormula>IFERROR(IF(VLOOKUP(TableHandbook[[#This Row],[UDC]],TableAvailabilities[],3,FALSE)&gt;0,"Y",""),"")</calculatedColumnFormula>
    </tableColumn>
    <tableColumn id="14" name="S2INT" dataDxfId="37">
      <calculatedColumnFormula>IFERROR(IF(VLOOKUP(TableHandbook[[#This Row],[UDC]],TableAvailabilities[],4,FALSE)&gt;0,"Y",""),"")</calculatedColumnFormula>
    </tableColumn>
    <tableColumn id="15" name="S2FO" dataDxfId="36">
      <calculatedColumnFormula>IFERROR(IF(VLOOKUP(TableHandbook[[#This Row],[UDC]],TableAvailabilities[],5,FALSE)&gt;0,"Y",""),"")</calculatedColumnFormula>
    </tableColumn>
    <tableColumn id="16" name="Notes" dataDxfId="35"/>
    <tableColumn id="8" name="GC-DESIGN" dataDxfId="34">
      <calculatedColumnFormula>IFERROR(VLOOKUP(TableHandbook[[#This Row],[UDC]],TableGCDESIGN[],7,FALSE),"")</calculatedColumnFormula>
    </tableColumn>
    <tableColumn id="9" name="GD-DESIGN" dataDxfId="33">
      <calculatedColumnFormula>IFERROR(VLOOKUP(TableHandbook[[#This Row],[UDC]],TableGDDESIGN[],7,FALSE),"")</calculatedColumnFormula>
    </tableColumn>
    <tableColumn id="10" name="MC-DESIGN" dataDxfId="32">
      <calculatedColumnFormula>IFERROR(VLOOKUP(TableHandbook[[#This Row],[UDC]],TableMCDESIGN[],7,FALSE),"")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GCDESIGN" displayName="TableGCDESIGN" ref="A2:O38" totalsRowShown="0">
  <autoFilter ref="A2:O38"/>
  <sortState ref="AE3:AV6">
    <sortCondition ref="AS2:AS6"/>
  </sortState>
  <tableColumns count="15">
    <tableColumn id="1" name="UDC" dataDxfId="26">
      <calculatedColumnFormula>TableGCDESIGN[[#This Row],[Study Package Code]]</calculatedColumnFormula>
    </tableColumn>
    <tableColumn id="9" name="Version" dataDxfId="25">
      <calculatedColumnFormula>TableGCDESIGN[[#This Row],[Ver]]</calculatedColumnFormula>
    </tableColumn>
    <tableColumn id="10" name="OUA Code"/>
    <tableColumn id="11" name="Unit Title" dataDxfId="24">
      <calculatedColumnFormula>TableGCDESIGN[[#This Row],[Structure Line]]</calculatedColumnFormula>
    </tableColumn>
    <tableColumn id="12" name="CPs" dataDxfId="23">
      <calculatedColumnFormula>TableGCDESIGN[[#This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2"/>
    <tableColumn id="15" name="Discont." dataDxfId="21"/>
  </tableColumns>
  <tableStyleInfo name="TableStyleLight1" showFirstColumn="0" showLastColumn="0" showRowStripes="1" showColumnStripes="0"/>
</table>
</file>

<file path=xl/tables/table5.xml><?xml version="1.0" encoding="utf-8"?>
<table xmlns="http://schemas.openxmlformats.org/spreadsheetml/2006/main" id="6" name="TableGDDESIGN" displayName="TableGDDESIGN" ref="A40:O80" totalsRowShown="0">
  <autoFilter ref="A40:O80"/>
  <sortState ref="AE11:AV18">
    <sortCondition ref="AR10:AR18"/>
  </sortState>
  <tableColumns count="15">
    <tableColumn id="1" name="UDC" dataDxfId="20">
      <calculatedColumnFormula>TableGDDESIGN[[#This Row],[Study Package Code]]</calculatedColumnFormula>
    </tableColumn>
    <tableColumn id="9" name="Version" dataDxfId="19">
      <calculatedColumnFormula>TableGDDESIGN[[#This Row],[Ver]]</calculatedColumnFormula>
    </tableColumn>
    <tableColumn id="10" name="OUA Code"/>
    <tableColumn id="11" name="Unit Title" dataDxfId="18">
      <calculatedColumnFormula>TableGDDESIGN[[#This Row],[Structure Line]]</calculatedColumnFormula>
    </tableColumn>
    <tableColumn id="12" name="CPs" dataDxfId="17">
      <calculatedColumnFormula>TableGDDESIGN[[#This Row],[Credit Points]]</calculatedColumnFormula>
    </tableColumn>
    <tableColumn id="13" name="No." dataDxfId="16"/>
    <tableColumn id="2" name="Component Type" dataDxfId="15"/>
    <tableColumn id="3" name="Year Level" dataDxfId="14"/>
    <tableColumn id="4" name="Study Period" dataDxfId="13"/>
    <tableColumn id="5" name="Study Package Code" dataDxfId="12"/>
    <tableColumn id="6" name="Ver" dataDxfId="11"/>
    <tableColumn id="7" name="Structure Line" dataDxfId="10"/>
    <tableColumn id="8" name="Credit Points" dataDxfId="9"/>
    <tableColumn id="14" name="Effective" dataDxfId="8"/>
    <tableColumn id="15" name="Discont." dataDxfId="7"/>
  </tableColumns>
  <tableStyleInfo name="TableStyleLight1" showFirstColumn="0" showLastColumn="0" showRowStripes="1" showColumnStripes="0"/>
</table>
</file>

<file path=xl/tables/table6.xml><?xml version="1.0" encoding="utf-8"?>
<table xmlns="http://schemas.openxmlformats.org/spreadsheetml/2006/main" id="7" name="TableMCDESIGN" displayName="TableMCDESIGN" ref="A83:O130" totalsRowShown="0">
  <autoFilter ref="A83:O130"/>
  <sortState ref="AE23:AV30">
    <sortCondition ref="AR10:AR18"/>
  </sortState>
  <tableColumns count="15">
    <tableColumn id="15" name="UDC" dataDxfId="6">
      <calculatedColumnFormula>TableMCDESIGN[[#This Row],[Study Package Code]]</calculatedColumnFormula>
    </tableColumn>
    <tableColumn id="16" name="Version" dataDxfId="5">
      <calculatedColumnFormula>TableMCDESIGN[[#This Row],[Ver]]</calculatedColumnFormula>
    </tableColumn>
    <tableColumn id="17" name="OUA Code"/>
    <tableColumn id="18" name="Unit Title" dataDxfId="4">
      <calculatedColumnFormula>TableMCDESIGN[[#This Row],[Structure Line]]</calculatedColumnFormula>
    </tableColumn>
    <tableColumn id="19" name="CPs" dataDxfId="3">
      <calculatedColumnFormula>TableMCDESIGN[[#This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2"/>
    <tableColumn id="10" name="Discont." dataDxfId="1"/>
  </tableColumns>
  <tableStyleInfo name="TableStyleLight1" showFirstColumn="0" showLastColumn="0" showRowStripes="1" showColumnStripes="0"/>
</table>
</file>

<file path=xl/tables/table7.xml><?xml version="1.0" encoding="utf-8"?>
<table xmlns="http://schemas.openxmlformats.org/spreadsheetml/2006/main" id="5" name="Table15" displayName="Table15" ref="Q2:R38" totalsRowShown="0">
  <autoFilter ref="Q2:R38"/>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40:R80" totalsRowShown="0">
  <autoFilter ref="Q40:R80"/>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10" displayName="Table1510" ref="Q83:R130" totalsRowShown="0">
  <autoFilter ref="Q83:R130"/>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tabSelected="1" topLeftCell="A3" workbookViewId="0">
      <selection activeCell="D5" sqref="D5"/>
    </sheetView>
  </sheetViews>
  <sheetFormatPr defaultRowHeight="15" x14ac:dyDescent="0.25"/>
  <cols>
    <col min="1" max="1" width="10.875" style="40" customWidth="1"/>
    <col min="2" max="2" width="3.25" style="40" customWidth="1"/>
    <col min="3" max="3" width="5.875" style="40" customWidth="1"/>
    <col min="4" max="4" width="44.625" style="39" bestFit="1" customWidth="1"/>
    <col min="5" max="5" width="7" style="39" customWidth="1"/>
    <col min="6" max="6" width="19.25" style="39" customWidth="1"/>
    <col min="7" max="7" width="5.625" style="39" customWidth="1"/>
    <col min="8" max="11" width="4.625" style="39" customWidth="1"/>
    <col min="12" max="12" width="15.625" style="39" customWidth="1"/>
    <col min="13" max="13" width="2.5" style="39" hidden="1" customWidth="1"/>
    <col min="14" max="16384" width="9" style="39"/>
  </cols>
  <sheetData>
    <row r="1" spans="1:23" hidden="1" x14ac:dyDescent="0.25">
      <c r="A1" s="35" t="s">
        <v>0</v>
      </c>
      <c r="B1" s="36" t="s">
        <v>1</v>
      </c>
      <c r="C1" s="36" t="s">
        <v>2</v>
      </c>
      <c r="D1" s="37" t="s">
        <v>3</v>
      </c>
      <c r="E1" s="37"/>
      <c r="F1" s="37" t="s">
        <v>4</v>
      </c>
      <c r="G1" s="37" t="s">
        <v>5</v>
      </c>
      <c r="H1" s="38" t="s">
        <v>6</v>
      </c>
      <c r="I1" s="37"/>
      <c r="J1" s="37"/>
      <c r="K1" s="37"/>
      <c r="L1" s="37" t="s">
        <v>7</v>
      </c>
    </row>
    <row r="2" spans="1:23" ht="15.75" hidden="1" x14ac:dyDescent="0.25">
      <c r="A2"/>
      <c r="B2" s="139">
        <v>2</v>
      </c>
      <c r="C2" s="139">
        <v>3</v>
      </c>
      <c r="D2" s="139">
        <v>4</v>
      </c>
      <c r="E2" s="139"/>
      <c r="F2" s="139">
        <v>6</v>
      </c>
      <c r="G2" s="139">
        <v>5</v>
      </c>
      <c r="H2" s="139">
        <v>7</v>
      </c>
      <c r="I2" s="139">
        <v>8</v>
      </c>
      <c r="J2" s="139">
        <v>9</v>
      </c>
      <c r="K2" s="139">
        <v>10</v>
      </c>
      <c r="L2"/>
    </row>
    <row r="3" spans="1:23" ht="39.950000000000003" customHeight="1" x14ac:dyDescent="0.25">
      <c r="A3" s="255" t="s">
        <v>8</v>
      </c>
      <c r="B3" s="255"/>
      <c r="C3" s="255"/>
      <c r="D3" s="255"/>
      <c r="E3" s="183"/>
      <c r="F3" s="183"/>
      <c r="G3" s="183"/>
      <c r="H3" s="183"/>
      <c r="I3" s="183"/>
      <c r="J3" s="183"/>
      <c r="K3" s="183"/>
      <c r="L3" s="183"/>
      <c r="M3" s="184"/>
      <c r="N3" s="184"/>
      <c r="O3" s="184"/>
      <c r="P3" s="184"/>
      <c r="Q3" s="184"/>
      <c r="R3" s="184"/>
      <c r="S3" s="184"/>
      <c r="T3" s="184"/>
      <c r="U3" s="184"/>
      <c r="V3" s="184"/>
      <c r="W3" s="184"/>
    </row>
    <row r="4" spans="1:23" ht="26.25" x14ac:dyDescent="0.25">
      <c r="A4" s="185"/>
      <c r="B4" s="186"/>
      <c r="C4" s="186"/>
      <c r="D4" s="187"/>
      <c r="E4" s="188" t="s">
        <v>9</v>
      </c>
      <c r="F4" s="186"/>
      <c r="G4" s="189"/>
      <c r="H4" s="189"/>
      <c r="I4" s="189"/>
      <c r="J4" s="189"/>
      <c r="K4" s="189"/>
      <c r="L4" s="190" t="e">
        <f>CONCATENATE(VLOOKUP(D5,TableCourses[],2,FALSE),VLOOKUP(D6,TableStudyPeriods[],2,FALSE))</f>
        <v>#N/A</v>
      </c>
      <c r="M4" s="184"/>
      <c r="N4" s="184"/>
      <c r="O4" s="184"/>
      <c r="P4" s="184"/>
      <c r="Q4" s="184"/>
      <c r="R4" s="184"/>
      <c r="S4" s="184"/>
      <c r="T4" s="184"/>
      <c r="U4" s="184"/>
      <c r="V4" s="184"/>
      <c r="W4" s="184"/>
    </row>
    <row r="5" spans="1:23" ht="20.100000000000001" customHeight="1" x14ac:dyDescent="0.25">
      <c r="A5" s="191"/>
      <c r="B5" s="192"/>
      <c r="C5" s="192" t="s">
        <v>10</v>
      </c>
      <c r="D5" s="165" t="s">
        <v>221</v>
      </c>
      <c r="E5" s="193"/>
      <c r="F5" s="192" t="s">
        <v>12</v>
      </c>
      <c r="G5" s="193" t="str">
        <f>IFERROR(CONCATENATE(VLOOKUP(D5,TableCourses[],2,FALSE)," ",VLOOKUP(D5,TableCourses[],3,FALSE)),"")</f>
        <v/>
      </c>
      <c r="H5" s="193"/>
      <c r="I5" s="193"/>
      <c r="J5" s="193"/>
      <c r="K5" s="193"/>
      <c r="L5" s="194"/>
      <c r="M5" s="184"/>
      <c r="N5" s="184"/>
      <c r="O5" s="184"/>
      <c r="P5" s="184"/>
      <c r="Q5" s="184"/>
      <c r="R5" s="184"/>
      <c r="S5" s="184"/>
      <c r="T5" s="184"/>
      <c r="U5" s="184"/>
      <c r="V5" s="184"/>
      <c r="W5" s="184"/>
    </row>
    <row r="6" spans="1:23" ht="20.100000000000001" customHeight="1" x14ac:dyDescent="0.25">
      <c r="A6" s="195"/>
      <c r="B6" s="196"/>
      <c r="C6" s="192" t="s">
        <v>13</v>
      </c>
      <c r="D6" s="138" t="s">
        <v>222</v>
      </c>
      <c r="E6" s="197"/>
      <c r="F6" s="192" t="s">
        <v>15</v>
      </c>
      <c r="G6" s="193" t="str">
        <f>IFERROR(VLOOKUP($D$5,TableCourses[],4,FALSE),"")</f>
        <v/>
      </c>
      <c r="H6" s="198"/>
      <c r="I6" s="198"/>
      <c r="J6" s="198"/>
      <c r="K6" s="198"/>
      <c r="L6" s="198"/>
      <c r="M6" s="184"/>
      <c r="N6" s="184"/>
      <c r="O6" s="184"/>
      <c r="P6" s="184"/>
      <c r="Q6" s="184"/>
      <c r="R6" s="184"/>
      <c r="S6" s="184"/>
      <c r="T6" s="184"/>
      <c r="U6" s="184"/>
      <c r="V6" s="184"/>
      <c r="W6" s="184"/>
    </row>
    <row r="7" spans="1:23" s="42" customFormat="1" ht="14.1" customHeight="1" x14ac:dyDescent="0.25">
      <c r="A7" s="199"/>
      <c r="B7" s="199"/>
      <c r="C7" s="199"/>
      <c r="D7" s="200"/>
      <c r="E7" s="201"/>
      <c r="F7" s="199"/>
      <c r="G7" s="199"/>
      <c r="H7" s="202" t="s">
        <v>16</v>
      </c>
      <c r="I7" s="203"/>
      <c r="J7" s="203"/>
      <c r="K7" s="204"/>
      <c r="L7" s="201"/>
      <c r="M7" s="205"/>
      <c r="N7" s="205"/>
      <c r="O7" s="205"/>
      <c r="P7" s="206"/>
      <c r="Q7" s="206"/>
      <c r="R7" s="206"/>
      <c r="S7" s="206"/>
      <c r="T7" s="206"/>
      <c r="U7" s="206"/>
      <c r="V7" s="206"/>
      <c r="W7" s="206"/>
    </row>
    <row r="8" spans="1:23" s="42" customFormat="1" ht="21" x14ac:dyDescent="0.25">
      <c r="A8" s="199" t="s">
        <v>17</v>
      </c>
      <c r="B8" s="199"/>
      <c r="C8" s="199"/>
      <c r="D8" s="200" t="s">
        <v>3</v>
      </c>
      <c r="E8" s="207" t="s">
        <v>18</v>
      </c>
      <c r="F8" s="199" t="s">
        <v>19</v>
      </c>
      <c r="G8" s="199" t="s">
        <v>20</v>
      </c>
      <c r="H8" s="208" t="s">
        <v>21</v>
      </c>
      <c r="I8" s="207" t="s">
        <v>22</v>
      </c>
      <c r="J8" s="207" t="s">
        <v>23</v>
      </c>
      <c r="K8" s="209" t="s">
        <v>24</v>
      </c>
      <c r="L8" s="199" t="s">
        <v>25</v>
      </c>
      <c r="M8" s="205"/>
      <c r="N8" s="205"/>
      <c r="O8" s="205"/>
      <c r="P8" s="206"/>
      <c r="Q8" s="206"/>
      <c r="R8" s="206"/>
      <c r="S8" s="206"/>
      <c r="T8" s="206"/>
      <c r="U8" s="206"/>
      <c r="V8" s="206"/>
      <c r="W8" s="206"/>
    </row>
    <row r="9" spans="1:23" s="43" customFormat="1" ht="20.100000000000001" customHeight="1" x14ac:dyDescent="0.15">
      <c r="A9" s="210" t="str">
        <f>IFERROR(IF(HLOOKUP($L$4,RangeUnitsets,M9,FALSE)=0,"",HLOOKUP($L$4,RangeUnitsets,M9,FALSE)),"")</f>
        <v/>
      </c>
      <c r="B9" s="211" t="str">
        <f>IFERROR(IF(VLOOKUP($A9,TableHandbook[],2,FALSE)=0,"",VLOOKUP($A9,TableHandbook[],2,FALSE)),"")</f>
        <v/>
      </c>
      <c r="C9" s="211" t="str">
        <f>IFERROR(IF(VLOOKUP($A9,TableHandbook[],3,FALSE)=0,"",VLOOKUP($A9,TableHandbook[],3,FALSE)),"")</f>
        <v/>
      </c>
      <c r="D9" s="212" t="str">
        <f>IFERROR(IF(VLOOKUP($A9,TableHandbook[],4,FALSE)=0,"",VLOOKUP($A9,TableHandbook[],4,FALSE)),"")</f>
        <v/>
      </c>
      <c r="E9" s="211" t="str">
        <f>IF(A9="","",VLOOKUP($D$6,TableStudyPeriods[],2,FALSE))</f>
        <v/>
      </c>
      <c r="F9" s="213" t="str">
        <f>IFERROR(IF(VLOOKUP($A9,TableHandbook[],6,FALSE)=0,"",VLOOKUP($A9,TableHandbook[],6,FALSE)),"")</f>
        <v/>
      </c>
      <c r="G9" s="211" t="str">
        <f>IFERROR(IF(VLOOKUP($A9,TableHandbook[],5,FALSE)=0,"",VLOOKUP($A9,TableHandbook[],5,FALSE)),"")</f>
        <v/>
      </c>
      <c r="H9" s="214" t="str">
        <f>IFERROR(VLOOKUP($A9,TableHandbook[],H$2,FALSE),"")</f>
        <v/>
      </c>
      <c r="I9" s="211" t="str">
        <f>IFERROR(VLOOKUP($A9,TableHandbook[],I$2,FALSE),"")</f>
        <v/>
      </c>
      <c r="J9" s="211" t="str">
        <f>IFERROR(VLOOKUP($A9,TableHandbook[],J$2,FALSE),"")</f>
        <v/>
      </c>
      <c r="K9" s="215" t="str">
        <f>IFERROR(VLOOKUP($A9,TableHandbook[],K$2,FALSE),"")</f>
        <v/>
      </c>
      <c r="L9" s="56"/>
      <c r="M9" s="216">
        <v>2</v>
      </c>
      <c r="N9" s="217"/>
      <c r="O9" s="217"/>
      <c r="P9" s="218"/>
      <c r="Q9" s="218"/>
      <c r="R9" s="218"/>
      <c r="S9" s="218"/>
      <c r="T9" s="218"/>
      <c r="U9" s="218"/>
      <c r="V9" s="218"/>
      <c r="W9" s="218"/>
    </row>
    <row r="10" spans="1:23" s="43" customFormat="1" ht="20.100000000000001" customHeight="1" x14ac:dyDescent="0.15">
      <c r="A10" s="210" t="str">
        <f>IFERROR(IF(HLOOKUP($L$4,RangeUnitsets,M10,FALSE)=0,"",HLOOKUP($L$4,RangeUnitsets,M10,FALSE)),"")</f>
        <v/>
      </c>
      <c r="B10" s="211" t="str">
        <f>IFERROR(IF(VLOOKUP($A10,TableHandbook[],2,FALSE)=0,"",VLOOKUP($A10,TableHandbook[],2,FALSE)),"")</f>
        <v/>
      </c>
      <c r="C10" s="211" t="str">
        <f>IFERROR(IF(VLOOKUP($A10,TableHandbook[],3,FALSE)=0,"",VLOOKUP($A10,TableHandbook[],3,FALSE)),"")</f>
        <v/>
      </c>
      <c r="D10" s="212" t="str">
        <f>IFERROR(IF(VLOOKUP($A10,TableHandbook[],4,FALSE)=0,"",VLOOKUP($A10,TableHandbook[],4,FALSE)),"")</f>
        <v/>
      </c>
      <c r="E10" s="211" t="str">
        <f>IF(A10="","",E9)</f>
        <v/>
      </c>
      <c r="F10" s="213" t="str">
        <f>IFERROR(IF(VLOOKUP($A10,TableHandbook[],6,FALSE)=0,"",VLOOKUP($A10,TableHandbook[],6,FALSE)),"")</f>
        <v/>
      </c>
      <c r="G10" s="211" t="str">
        <f>IFERROR(IF(VLOOKUP($A10,TableHandbook[],5,FALSE)=0,"",VLOOKUP($A10,TableHandbook[],5,FALSE)),"")</f>
        <v/>
      </c>
      <c r="H10" s="214" t="str">
        <f>IFERROR(VLOOKUP($A10,TableHandbook[],H$2,FALSE),"")</f>
        <v/>
      </c>
      <c r="I10" s="211" t="str">
        <f>IFERROR(VLOOKUP($A10,TableHandbook[],I$2,FALSE),"")</f>
        <v/>
      </c>
      <c r="J10" s="211" t="str">
        <f>IFERROR(VLOOKUP($A10,TableHandbook[],J$2,FALSE),"")</f>
        <v/>
      </c>
      <c r="K10" s="215" t="str">
        <f>IFERROR(VLOOKUP($A10,TableHandbook[],K$2,FALSE),"")</f>
        <v/>
      </c>
      <c r="L10" s="56"/>
      <c r="M10" s="216">
        <v>3</v>
      </c>
      <c r="N10" s="217"/>
      <c r="O10" s="217"/>
      <c r="P10" s="218"/>
      <c r="Q10" s="218"/>
      <c r="R10" s="218"/>
      <c r="S10" s="218"/>
      <c r="T10" s="218"/>
      <c r="U10" s="218"/>
      <c r="V10" s="218"/>
      <c r="W10" s="218"/>
    </row>
    <row r="11" spans="1:23" s="43" customFormat="1" ht="20.100000000000001" customHeight="1" x14ac:dyDescent="0.15">
      <c r="A11" s="210" t="str">
        <f>IFERROR(IF(HLOOKUP($L$4,RangeUnitsets,M11,FALSE)=0,"",HLOOKUP($L$4,RangeUnitsets,M11,FALSE)),"")</f>
        <v/>
      </c>
      <c r="B11" s="211" t="str">
        <f>IFERROR(IF(VLOOKUP($A11,TableHandbook[],2,FALSE)=0,"",VLOOKUP($A11,TableHandbook[],2,FALSE)),"")</f>
        <v/>
      </c>
      <c r="C11" s="211" t="str">
        <f>IFERROR(IF(VLOOKUP($A11,TableHandbook[],3,FALSE)=0,"",VLOOKUP($A11,TableHandbook[],3,FALSE)),"")</f>
        <v/>
      </c>
      <c r="D11" s="212" t="str">
        <f>IFERROR(IF(VLOOKUP($A11,TableHandbook[],4,FALSE)=0,"",VLOOKUP($A11,TableHandbook[],4,FALSE)),"")</f>
        <v/>
      </c>
      <c r="E11" s="211" t="str">
        <f>IF(A11="","",E10)</f>
        <v/>
      </c>
      <c r="F11" s="213" t="str">
        <f>IFERROR(IF(VLOOKUP($A11,TableHandbook[],6,FALSE)=0,"",VLOOKUP($A11,TableHandbook[],6,FALSE)),"")</f>
        <v/>
      </c>
      <c r="G11" s="211" t="str">
        <f>IFERROR(IF(VLOOKUP($A11,TableHandbook[],5,FALSE)=0,"",VLOOKUP($A11,TableHandbook[],5,FALSE)),"")</f>
        <v/>
      </c>
      <c r="H11" s="214" t="str">
        <f>IFERROR(VLOOKUP($A11,TableHandbook[],H$2,FALSE),"")</f>
        <v/>
      </c>
      <c r="I11" s="211" t="str">
        <f>IFERROR(VLOOKUP($A11,TableHandbook[],I$2,FALSE),"")</f>
        <v/>
      </c>
      <c r="J11" s="211" t="str">
        <f>IFERROR(VLOOKUP($A11,TableHandbook[],J$2,FALSE),"")</f>
        <v/>
      </c>
      <c r="K11" s="215" t="str">
        <f>IFERROR(VLOOKUP($A11,TableHandbook[],K$2,FALSE),"")</f>
        <v/>
      </c>
      <c r="L11" s="57"/>
      <c r="M11" s="216">
        <v>4</v>
      </c>
      <c r="N11" s="217"/>
      <c r="O11" s="217"/>
      <c r="P11" s="218"/>
      <c r="Q11" s="218"/>
      <c r="R11" s="218"/>
      <c r="S11" s="218"/>
      <c r="T11" s="218"/>
      <c r="U11" s="218"/>
      <c r="V11" s="218"/>
      <c r="W11" s="218"/>
    </row>
    <row r="12" spans="1:23" s="43" customFormat="1" ht="20.100000000000001" customHeight="1" x14ac:dyDescent="0.15">
      <c r="A12" s="210" t="str">
        <f>IFERROR(IF(HLOOKUP($L$4,RangeUnitsets,M12,FALSE)=0,"",HLOOKUP($L$4,RangeUnitsets,M12,FALSE)),"")</f>
        <v/>
      </c>
      <c r="B12" s="211" t="str">
        <f>IFERROR(IF(VLOOKUP($A12,TableHandbook[],2,FALSE)=0,"",VLOOKUP($A12,TableHandbook[],2,FALSE)),"")</f>
        <v/>
      </c>
      <c r="C12" s="211" t="str">
        <f>IFERROR(IF(VLOOKUP($A12,TableHandbook[],3,FALSE)=0,"",VLOOKUP($A12,TableHandbook[],3,FALSE)),"")</f>
        <v/>
      </c>
      <c r="D12" s="212" t="str">
        <f>IFERROR(IF(VLOOKUP($A12,TableHandbook[],4,FALSE)=0,"",VLOOKUP($A12,TableHandbook[],4,FALSE)),"")</f>
        <v/>
      </c>
      <c r="E12" s="211" t="str">
        <f>IF(A12="","",E11)</f>
        <v/>
      </c>
      <c r="F12" s="213" t="str">
        <f>IFERROR(IF(VLOOKUP($A12,TableHandbook[],6,FALSE)=0,"",VLOOKUP($A12,TableHandbook[],6,FALSE)),"")</f>
        <v/>
      </c>
      <c r="G12" s="211" t="str">
        <f>IFERROR(IF(VLOOKUP($A12,TableHandbook[],5,FALSE)=0,"",VLOOKUP($A12,TableHandbook[],5,FALSE)),"")</f>
        <v/>
      </c>
      <c r="H12" s="214" t="str">
        <f>IFERROR(VLOOKUP($A12,TableHandbook[],H$2,FALSE),"")</f>
        <v/>
      </c>
      <c r="I12" s="211" t="str">
        <f>IFERROR(VLOOKUP($A12,TableHandbook[],I$2,FALSE),"")</f>
        <v/>
      </c>
      <c r="J12" s="211" t="str">
        <f>IFERROR(VLOOKUP($A12,TableHandbook[],J$2,FALSE),"")</f>
        <v/>
      </c>
      <c r="K12" s="215" t="str">
        <f>IFERROR(VLOOKUP($A12,TableHandbook[],K$2,FALSE),"")</f>
        <v/>
      </c>
      <c r="L12" s="56"/>
      <c r="M12" s="216">
        <v>5</v>
      </c>
      <c r="N12" s="217"/>
      <c r="O12" s="217"/>
      <c r="P12" s="218"/>
      <c r="Q12" s="218"/>
      <c r="R12" s="218"/>
      <c r="S12" s="218"/>
      <c r="T12" s="218"/>
      <c r="U12" s="218"/>
      <c r="V12" s="218"/>
      <c r="W12" s="218"/>
    </row>
    <row r="13" spans="1:23" s="43" customFormat="1" ht="5.0999999999999996" customHeight="1" x14ac:dyDescent="0.15">
      <c r="A13" s="219"/>
      <c r="B13" s="220"/>
      <c r="C13" s="220"/>
      <c r="D13" s="221"/>
      <c r="E13" s="220"/>
      <c r="F13" s="222"/>
      <c r="G13" s="220"/>
      <c r="H13" s="223"/>
      <c r="I13" s="220"/>
      <c r="J13" s="220"/>
      <c r="K13" s="224"/>
      <c r="L13" s="253"/>
      <c r="M13" s="216"/>
      <c r="N13" s="217"/>
      <c r="O13" s="217"/>
      <c r="P13" s="217"/>
      <c r="Q13" s="218"/>
      <c r="R13" s="218"/>
      <c r="S13" s="218"/>
      <c r="T13" s="218"/>
      <c r="U13" s="218"/>
      <c r="V13" s="218"/>
      <c r="W13" s="218"/>
    </row>
    <row r="14" spans="1:23" s="43" customFormat="1" ht="20.100000000000001" customHeight="1" x14ac:dyDescent="0.15">
      <c r="A14" s="210" t="str">
        <f>IFERROR(IF(HLOOKUP($L$4,RangeUnitsets,M14,FALSE)=0,"",HLOOKUP($L$4,RangeUnitsets,M14,FALSE)),"")</f>
        <v/>
      </c>
      <c r="B14" s="225" t="str">
        <f>IFERROR(IF(VLOOKUP($A14,TableHandbook[],2,FALSE)=0,"",VLOOKUP($A14,TableHandbook[],2,FALSE)),"")</f>
        <v/>
      </c>
      <c r="C14" s="225" t="str">
        <f>IFERROR(IF(VLOOKUP($A14,TableHandbook[],3,FALSE)=0,"",VLOOKUP($A14,TableHandbook[],3,FALSE)),"")</f>
        <v/>
      </c>
      <c r="D14" s="212" t="str">
        <f>IFERROR(IF(VLOOKUP($A14,TableHandbook[],4,FALSE)=0,"",VLOOKUP($A14,TableHandbook[],4,FALSE)),"")</f>
        <v/>
      </c>
      <c r="E14" s="211" t="str">
        <f>IF(A14="","",VLOOKUP($D$6,TableStudyPeriods[],3,FALSE))</f>
        <v/>
      </c>
      <c r="F14" s="213" t="str">
        <f>IFERROR(IF(VLOOKUP($A14,TableHandbook[],6,FALSE)=0,"",VLOOKUP($A14,TableHandbook[],6,FALSE)),"")</f>
        <v/>
      </c>
      <c r="G14" s="225" t="str">
        <f>IFERROR(IF(VLOOKUP($A14,TableHandbook[],5,FALSE)=0,"",VLOOKUP($A14,TableHandbook[],5,FALSE)),"")</f>
        <v/>
      </c>
      <c r="H14" s="226" t="str">
        <f>IFERROR(VLOOKUP($A14,TableHandbook[],H$2,FALSE),"")</f>
        <v/>
      </c>
      <c r="I14" s="225" t="str">
        <f>IFERROR(VLOOKUP($A14,TableHandbook[],I$2,FALSE),"")</f>
        <v/>
      </c>
      <c r="J14" s="225" t="str">
        <f>IFERROR(VLOOKUP($A14,TableHandbook[],J$2,FALSE),"")</f>
        <v/>
      </c>
      <c r="K14" s="227" t="str">
        <f>IFERROR(VLOOKUP($A14,TableHandbook[],K$2,FALSE),"")</f>
        <v/>
      </c>
      <c r="L14" s="57"/>
      <c r="M14" s="216">
        <v>6</v>
      </c>
      <c r="N14" s="217"/>
      <c r="O14" s="217"/>
      <c r="P14" s="218"/>
      <c r="Q14" s="218"/>
      <c r="R14" s="218"/>
      <c r="S14" s="218"/>
      <c r="T14" s="218"/>
      <c r="U14" s="218"/>
      <c r="V14" s="218"/>
      <c r="W14" s="218"/>
    </row>
    <row r="15" spans="1:23" s="44" customFormat="1" ht="20.100000000000001" customHeight="1" x14ac:dyDescent="0.15">
      <c r="A15" s="210" t="str">
        <f>IFERROR(IF(HLOOKUP($L$4,RangeUnitsets,M15,FALSE)=0,"",HLOOKUP($L$4,RangeUnitsets,M15,FALSE)),"")</f>
        <v/>
      </c>
      <c r="B15" s="225" t="str">
        <f>IFERROR(IF(VLOOKUP($A15,TableHandbook[],2,FALSE)=0,"",VLOOKUP($A15,TableHandbook[],2,FALSE)),"")</f>
        <v/>
      </c>
      <c r="C15" s="225" t="str">
        <f>IFERROR(IF(VLOOKUP($A15,TableHandbook[],3,FALSE)=0,"",VLOOKUP($A15,TableHandbook[],3,FALSE)),"")</f>
        <v/>
      </c>
      <c r="D15" s="212" t="str">
        <f>IFERROR(IF(VLOOKUP($A15,TableHandbook[],4,FALSE)=0,"",VLOOKUP($A15,TableHandbook[],4,FALSE)),"")</f>
        <v/>
      </c>
      <c r="E15" s="211" t="str">
        <f>IF(A15="","",E14)</f>
        <v/>
      </c>
      <c r="F15" s="213" t="str">
        <f>IFERROR(IF(VLOOKUP($A15,TableHandbook[],6,FALSE)=0,"",VLOOKUP($A15,TableHandbook[],6,FALSE)),"")</f>
        <v/>
      </c>
      <c r="G15" s="225" t="str">
        <f>IFERROR(IF(VLOOKUP($A15,TableHandbook[],5,FALSE)=0,"",VLOOKUP($A15,TableHandbook[],5,FALSE)),"")</f>
        <v/>
      </c>
      <c r="H15" s="226" t="str">
        <f>IFERROR(VLOOKUP($A15,TableHandbook[],H$2,FALSE),"")</f>
        <v/>
      </c>
      <c r="I15" s="225" t="str">
        <f>IFERROR(VLOOKUP($A15,TableHandbook[],I$2,FALSE),"")</f>
        <v/>
      </c>
      <c r="J15" s="225" t="str">
        <f>IFERROR(VLOOKUP($A15,TableHandbook[],J$2,FALSE),"")</f>
        <v/>
      </c>
      <c r="K15" s="227" t="str">
        <f>IFERROR(VLOOKUP($A15,TableHandbook[],K$2,FALSE),"")</f>
        <v/>
      </c>
      <c r="L15" s="57"/>
      <c r="M15" s="216">
        <v>7</v>
      </c>
      <c r="N15" s="228"/>
      <c r="O15" s="228"/>
      <c r="P15" s="229"/>
      <c r="Q15" s="229"/>
      <c r="R15" s="229"/>
      <c r="S15" s="229"/>
      <c r="T15" s="229"/>
      <c r="U15" s="229"/>
      <c r="V15" s="229"/>
      <c r="W15" s="229"/>
    </row>
    <row r="16" spans="1:23" s="44" customFormat="1" ht="20.100000000000001" customHeight="1" x14ac:dyDescent="0.15">
      <c r="A16" s="210" t="str">
        <f>IFERROR(IF(HLOOKUP($L$4,RangeUnitsets,M16,FALSE)=0,"",HLOOKUP($L$4,RangeUnitsets,M16,FALSE)),"")</f>
        <v/>
      </c>
      <c r="B16" s="225" t="str">
        <f>IFERROR(IF(VLOOKUP($A16,TableHandbook[],2,FALSE)=0,"",VLOOKUP($A16,TableHandbook[],2,FALSE)),"")</f>
        <v/>
      </c>
      <c r="C16" s="225" t="str">
        <f>IFERROR(IF(VLOOKUP($A16,TableHandbook[],3,FALSE)=0,"",VLOOKUP($A16,TableHandbook[],3,FALSE)),"")</f>
        <v/>
      </c>
      <c r="D16" s="212" t="str">
        <f>IFERROR(IF(VLOOKUP($A16,TableHandbook[],4,FALSE)=0,"",VLOOKUP($A16,TableHandbook[],4,FALSE)),"")</f>
        <v/>
      </c>
      <c r="E16" s="211" t="str">
        <f>IF(A16="","",E15)</f>
        <v/>
      </c>
      <c r="F16" s="213" t="str">
        <f>IFERROR(IF(VLOOKUP($A16,TableHandbook[],6,FALSE)=0,"",VLOOKUP($A16,TableHandbook[],6,FALSE)),"")</f>
        <v/>
      </c>
      <c r="G16" s="225" t="str">
        <f>IFERROR(IF(VLOOKUP($A16,TableHandbook[],5,FALSE)=0,"",VLOOKUP($A16,TableHandbook[],5,FALSE)),"")</f>
        <v/>
      </c>
      <c r="H16" s="226" t="str">
        <f>IFERROR(VLOOKUP($A16,TableHandbook[],H$2,FALSE),"")</f>
        <v/>
      </c>
      <c r="I16" s="225" t="str">
        <f>IFERROR(VLOOKUP($A16,TableHandbook[],I$2,FALSE),"")</f>
        <v/>
      </c>
      <c r="J16" s="225" t="str">
        <f>IFERROR(VLOOKUP($A16,TableHandbook[],J$2,FALSE),"")</f>
        <v/>
      </c>
      <c r="K16" s="227" t="str">
        <f>IFERROR(VLOOKUP($A16,TableHandbook[],K$2,FALSE),"")</f>
        <v/>
      </c>
      <c r="L16" s="57"/>
      <c r="M16" s="216">
        <v>8</v>
      </c>
      <c r="N16" s="228"/>
      <c r="O16" s="228"/>
      <c r="P16" s="229"/>
      <c r="Q16" s="229"/>
      <c r="R16" s="229"/>
      <c r="S16" s="229"/>
      <c r="T16" s="229"/>
      <c r="U16" s="229"/>
      <c r="V16" s="229"/>
      <c r="W16" s="229"/>
    </row>
    <row r="17" spans="1:23" s="44" customFormat="1" ht="20.100000000000001" customHeight="1" x14ac:dyDescent="0.15">
      <c r="A17" s="210" t="str">
        <f>IFERROR(IF(HLOOKUP($L$4,RangeUnitsets,M17,FALSE)=0,"",HLOOKUP($L$4,RangeUnitsets,M17,FALSE)),"")</f>
        <v/>
      </c>
      <c r="B17" s="225" t="str">
        <f>IFERROR(IF(VLOOKUP($A17,TableHandbook[],2,FALSE)=0,"",VLOOKUP($A17,TableHandbook[],2,FALSE)),"")</f>
        <v/>
      </c>
      <c r="C17" s="225" t="str">
        <f>IFERROR(IF(VLOOKUP($A17,TableHandbook[],3,FALSE)=0,"",VLOOKUP($A17,TableHandbook[],3,FALSE)),"")</f>
        <v/>
      </c>
      <c r="D17" s="230" t="str">
        <f>IFERROR(IF(VLOOKUP($A17,TableHandbook[],4,FALSE)=0,"",VLOOKUP($A17,TableHandbook[],4,FALSE)),"")</f>
        <v/>
      </c>
      <c r="E17" s="225" t="str">
        <f>IF(A17="","",E16)</f>
        <v/>
      </c>
      <c r="F17" s="213" t="str">
        <f>IFERROR(IF(VLOOKUP($A17,TableHandbook[],6,FALSE)=0,"",VLOOKUP($A17,TableHandbook[],6,FALSE)),"")</f>
        <v/>
      </c>
      <c r="G17" s="225" t="str">
        <f>IFERROR(IF(VLOOKUP($A17,TableHandbook[],5,FALSE)=0,"",VLOOKUP($A17,TableHandbook[],5,FALSE)),"")</f>
        <v/>
      </c>
      <c r="H17" s="226" t="str">
        <f>IFERROR(VLOOKUP($A17,TableHandbook[],H$2,FALSE),"")</f>
        <v/>
      </c>
      <c r="I17" s="225" t="str">
        <f>IFERROR(VLOOKUP($A17,TableHandbook[],I$2,FALSE),"")</f>
        <v/>
      </c>
      <c r="J17" s="225" t="str">
        <f>IFERROR(VLOOKUP($A17,TableHandbook[],J$2,FALSE),"")</f>
        <v/>
      </c>
      <c r="K17" s="227" t="str">
        <f>IFERROR(VLOOKUP($A17,TableHandbook[],K$2,FALSE),"")</f>
        <v/>
      </c>
      <c r="L17" s="57"/>
      <c r="M17" s="216">
        <v>9</v>
      </c>
      <c r="N17" s="228"/>
      <c r="O17" s="228"/>
      <c r="P17" s="229"/>
      <c r="Q17" s="229"/>
      <c r="R17" s="229"/>
      <c r="S17" s="229"/>
      <c r="T17" s="229"/>
      <c r="U17" s="229"/>
      <c r="V17" s="229"/>
      <c r="W17" s="229"/>
    </row>
    <row r="18" spans="1:23" s="42" customFormat="1" ht="21" x14ac:dyDescent="0.25">
      <c r="A18" s="199" t="s">
        <v>26</v>
      </c>
      <c r="B18" s="199"/>
      <c r="C18" s="199"/>
      <c r="D18" s="200" t="s">
        <v>3</v>
      </c>
      <c r="E18" s="207" t="s">
        <v>18</v>
      </c>
      <c r="F18" s="199" t="s">
        <v>19</v>
      </c>
      <c r="G18" s="199" t="s">
        <v>20</v>
      </c>
      <c r="H18" s="208" t="s">
        <v>21</v>
      </c>
      <c r="I18" s="207" t="s">
        <v>22</v>
      </c>
      <c r="J18" s="207" t="s">
        <v>23</v>
      </c>
      <c r="K18" s="209" t="s">
        <v>24</v>
      </c>
      <c r="L18" s="199" t="s">
        <v>25</v>
      </c>
      <c r="M18" s="231"/>
      <c r="N18" s="205"/>
      <c r="O18" s="205"/>
      <c r="P18" s="206"/>
      <c r="Q18" s="206"/>
      <c r="R18" s="206"/>
      <c r="S18" s="206"/>
      <c r="T18" s="206"/>
      <c r="U18" s="206"/>
      <c r="V18" s="206"/>
      <c r="W18" s="206"/>
    </row>
    <row r="19" spans="1:23" s="43" customFormat="1" ht="20.100000000000001" customHeight="1" x14ac:dyDescent="0.15">
      <c r="A19" s="210" t="str">
        <f>IFERROR(IF(HLOOKUP($L$4,RangeUnitsets,M19,FALSE)=0,"",HLOOKUP($L$4,RangeUnitsets,M19,FALSE)),"")</f>
        <v/>
      </c>
      <c r="B19" s="225" t="str">
        <f>IFERROR(IF(VLOOKUP($A19,TableHandbook[],2,FALSE)=0,"",VLOOKUP($A19,TableHandbook[],2,FALSE)),"")</f>
        <v/>
      </c>
      <c r="C19" s="225" t="str">
        <f>IFERROR(IF(VLOOKUP($A19,TableHandbook[],3,FALSE)=0,"",VLOOKUP($A19,TableHandbook[],3,FALSE)),"")</f>
        <v/>
      </c>
      <c r="D19" s="232" t="str">
        <f>IFERROR(IF(VLOOKUP($A19,TableHandbook[],4,FALSE)=0,"",VLOOKUP($A19,TableHandbook[],4,FALSE)),"")</f>
        <v/>
      </c>
      <c r="E19" s="225" t="str">
        <f>IF(A19="","",VLOOKUP($D$6,TableStudyPeriods[],2,FALSE))</f>
        <v/>
      </c>
      <c r="F19" s="213" t="str">
        <f>IFERROR(IF(VLOOKUP($A19,TableHandbook[],6,FALSE)=0,"",VLOOKUP($A19,TableHandbook[],6,FALSE)),"")</f>
        <v/>
      </c>
      <c r="G19" s="211" t="str">
        <f>IFERROR(IF(VLOOKUP($A19,TableHandbook[],5,FALSE)=0,"",VLOOKUP($A19,TableHandbook[],5,FALSE)),"")</f>
        <v/>
      </c>
      <c r="H19" s="214" t="str">
        <f>IFERROR(VLOOKUP($A19,TableHandbook[],H$2,FALSE),"")</f>
        <v/>
      </c>
      <c r="I19" s="211" t="str">
        <f>IFERROR(VLOOKUP($A19,TableHandbook[],I$2,FALSE),"")</f>
        <v/>
      </c>
      <c r="J19" s="211" t="str">
        <f>IFERROR(VLOOKUP($A19,TableHandbook[],J$2,FALSE),"")</f>
        <v/>
      </c>
      <c r="K19" s="215" t="str">
        <f>IFERROR(VLOOKUP($A19,TableHandbook[],K$2,FALSE),"")</f>
        <v/>
      </c>
      <c r="L19" s="55"/>
      <c r="M19" s="216">
        <v>10</v>
      </c>
      <c r="N19" s="217"/>
      <c r="O19" s="217"/>
      <c r="P19" s="218"/>
      <c r="Q19" s="218"/>
      <c r="R19" s="218"/>
      <c r="S19" s="218"/>
      <c r="T19" s="218"/>
      <c r="U19" s="218"/>
      <c r="V19" s="218"/>
      <c r="W19" s="218"/>
    </row>
    <row r="20" spans="1:23" s="43" customFormat="1" ht="20.100000000000001" customHeight="1" x14ac:dyDescent="0.15">
      <c r="A20" s="210" t="str">
        <f>IFERROR(IF(HLOOKUP($L$4,RangeUnitsets,M20,FALSE)=0,"",HLOOKUP($L$4,RangeUnitsets,M20,FALSE)),"")</f>
        <v/>
      </c>
      <c r="B20" s="225" t="str">
        <f>IFERROR(IF(VLOOKUP($A20,TableHandbook[],2,FALSE)=0,"",VLOOKUP($A20,TableHandbook[],2,FALSE)),"")</f>
        <v/>
      </c>
      <c r="C20" s="225" t="str">
        <f>IFERROR(IF(VLOOKUP($A20,TableHandbook[],3,FALSE)=0,"",VLOOKUP($A20,TableHandbook[],3,FALSE)),"")</f>
        <v/>
      </c>
      <c r="D20" s="230" t="str">
        <f>IFERROR(IF(VLOOKUP($A20,TableHandbook[],4,FALSE)=0,"",VLOOKUP($A20,TableHandbook[],4,FALSE)),"")</f>
        <v/>
      </c>
      <c r="E20" s="225" t="str">
        <f>IF(A20="","",E19)</f>
        <v/>
      </c>
      <c r="F20" s="213" t="str">
        <f>IFERROR(IF(VLOOKUP($A20,TableHandbook[],6,FALSE)=0,"",VLOOKUP($A20,TableHandbook[],6,FALSE)),"")</f>
        <v/>
      </c>
      <c r="G20" s="211" t="str">
        <f>IFERROR(IF(VLOOKUP($A20,TableHandbook[],5,FALSE)=0,"",VLOOKUP($A20,TableHandbook[],5,FALSE)),"")</f>
        <v/>
      </c>
      <c r="H20" s="214" t="str">
        <f>IFERROR(VLOOKUP($A20,TableHandbook[],H$2,FALSE),"")</f>
        <v/>
      </c>
      <c r="I20" s="211" t="str">
        <f>IFERROR(VLOOKUP($A20,TableHandbook[],I$2,FALSE),"")</f>
        <v/>
      </c>
      <c r="J20" s="211" t="str">
        <f>IFERROR(VLOOKUP($A20,TableHandbook[],J$2,FALSE),"")</f>
        <v/>
      </c>
      <c r="K20" s="215" t="str">
        <f>IFERROR(VLOOKUP($A20,TableHandbook[],K$2,FALSE),"")</f>
        <v/>
      </c>
      <c r="L20" s="55"/>
      <c r="M20" s="216">
        <v>11</v>
      </c>
      <c r="N20" s="217"/>
      <c r="O20" s="217"/>
      <c r="P20" s="218"/>
      <c r="Q20" s="218"/>
      <c r="R20" s="218"/>
      <c r="S20" s="218"/>
      <c r="T20" s="218"/>
      <c r="U20" s="218"/>
      <c r="V20" s="218"/>
      <c r="W20" s="218"/>
    </row>
    <row r="21" spans="1:23" s="43" customFormat="1" ht="20.100000000000001" customHeight="1" x14ac:dyDescent="0.15">
      <c r="A21" s="210" t="str">
        <f>IFERROR(IF(HLOOKUP($L$4,RangeUnitsets,M21,FALSE)=0,"",HLOOKUP($L$4,RangeUnitsets,M21,FALSE)),"")</f>
        <v/>
      </c>
      <c r="B21" s="225" t="str">
        <f>IFERROR(IF(VLOOKUP($A21,TableHandbook[],2,FALSE)=0,"",VLOOKUP($A21,TableHandbook[],2,FALSE)),"")</f>
        <v/>
      </c>
      <c r="C21" s="225" t="str">
        <f>IFERROR(IF(VLOOKUP($A21,TableHandbook[],3,FALSE)=0,"",VLOOKUP($A21,TableHandbook[],3,FALSE)),"")</f>
        <v/>
      </c>
      <c r="D21" s="230" t="str">
        <f>IFERROR(IF(VLOOKUP($A21,TableHandbook[],4,FALSE)=0,"",VLOOKUP($A21,TableHandbook[],4,FALSE)),"")</f>
        <v/>
      </c>
      <c r="E21" s="225" t="str">
        <f>IF(A21="","",E20)</f>
        <v/>
      </c>
      <c r="F21" s="213" t="str">
        <f>IFERROR(IF(VLOOKUP($A21,TableHandbook[],6,FALSE)=0,"",VLOOKUP($A21,TableHandbook[],6,FALSE)),"")</f>
        <v/>
      </c>
      <c r="G21" s="211" t="str">
        <f>IFERROR(IF(VLOOKUP($A21,TableHandbook[],5,FALSE)=0,"",VLOOKUP($A21,TableHandbook[],5,FALSE)),"")</f>
        <v/>
      </c>
      <c r="H21" s="214" t="str">
        <f>IFERROR(VLOOKUP($A21,TableHandbook[],H$2,FALSE),"")</f>
        <v/>
      </c>
      <c r="I21" s="211" t="str">
        <f>IFERROR(VLOOKUP($A21,TableHandbook[],I$2,FALSE),"")</f>
        <v/>
      </c>
      <c r="J21" s="211" t="str">
        <f>IFERROR(VLOOKUP($A21,TableHandbook[],J$2,FALSE),"")</f>
        <v/>
      </c>
      <c r="K21" s="215" t="str">
        <f>IFERROR(VLOOKUP($A21,TableHandbook[],K$2,FALSE),"")</f>
        <v/>
      </c>
      <c r="L21" s="55"/>
      <c r="M21" s="216">
        <v>12</v>
      </c>
      <c r="N21" s="217"/>
      <c r="O21" s="217"/>
      <c r="P21" s="218"/>
      <c r="Q21" s="218"/>
      <c r="R21" s="218"/>
      <c r="S21" s="218"/>
      <c r="T21" s="218"/>
      <c r="U21" s="218"/>
      <c r="V21" s="218"/>
      <c r="W21" s="218"/>
    </row>
    <row r="22" spans="1:23" s="43" customFormat="1" ht="20.100000000000001" customHeight="1" x14ac:dyDescent="0.15">
      <c r="A22" s="210" t="str">
        <f>IFERROR(IF(HLOOKUP($L$4,RangeUnitsets,M22,FALSE)=0,"",HLOOKUP($L$4,RangeUnitsets,M22,FALSE)),"")</f>
        <v/>
      </c>
      <c r="B22" s="225" t="str">
        <f>IFERROR(IF(VLOOKUP($A22,TableHandbook[],2,FALSE)=0,"",VLOOKUP($A22,TableHandbook[],2,FALSE)),"")</f>
        <v/>
      </c>
      <c r="C22" s="225" t="str">
        <f>IFERROR(IF(VLOOKUP($A22,TableHandbook[],3,FALSE)=0,"",VLOOKUP($A22,TableHandbook[],3,FALSE)),"")</f>
        <v/>
      </c>
      <c r="D22" s="230" t="str">
        <f>IFERROR(IF(VLOOKUP($A22,TableHandbook[],4,FALSE)=0,"",VLOOKUP($A22,TableHandbook[],4,FALSE)),"")</f>
        <v/>
      </c>
      <c r="E22" s="225" t="str">
        <f>IF(A22="","",E21)</f>
        <v/>
      </c>
      <c r="F22" s="213" t="str">
        <f>IFERROR(IF(VLOOKUP($A22,TableHandbook[],6,FALSE)=0,"",VLOOKUP($A22,TableHandbook[],6,FALSE)),"")</f>
        <v/>
      </c>
      <c r="G22" s="211" t="str">
        <f>IFERROR(IF(VLOOKUP($A22,TableHandbook[],5,FALSE)=0,"",VLOOKUP($A22,TableHandbook[],5,FALSE)),"")</f>
        <v/>
      </c>
      <c r="H22" s="214" t="str">
        <f>IFERROR(VLOOKUP($A22,TableHandbook[],H$2,FALSE),"")</f>
        <v/>
      </c>
      <c r="I22" s="211" t="str">
        <f>IFERROR(VLOOKUP($A22,TableHandbook[],I$2,FALSE),"")</f>
        <v/>
      </c>
      <c r="J22" s="211" t="str">
        <f>IFERROR(VLOOKUP($A22,TableHandbook[],J$2,FALSE),"")</f>
        <v/>
      </c>
      <c r="K22" s="215" t="str">
        <f>IFERROR(VLOOKUP($A22,TableHandbook[],K$2,FALSE),"")</f>
        <v/>
      </c>
      <c r="L22" s="55"/>
      <c r="M22" s="216">
        <v>13</v>
      </c>
      <c r="N22" s="217"/>
      <c r="O22" s="217"/>
      <c r="P22" s="218"/>
      <c r="Q22" s="218"/>
      <c r="R22" s="218"/>
      <c r="S22" s="218"/>
      <c r="T22" s="218"/>
      <c r="U22" s="218"/>
      <c r="V22" s="218"/>
      <c r="W22" s="218"/>
    </row>
    <row r="23" spans="1:23" s="43" customFormat="1" ht="5.0999999999999996" customHeight="1" x14ac:dyDescent="0.15">
      <c r="A23" s="219"/>
      <c r="B23" s="220"/>
      <c r="C23" s="220"/>
      <c r="D23" s="221"/>
      <c r="E23" s="220"/>
      <c r="F23" s="222"/>
      <c r="G23" s="220"/>
      <c r="H23" s="223"/>
      <c r="I23" s="220"/>
      <c r="J23" s="220"/>
      <c r="K23" s="224"/>
      <c r="L23" s="253"/>
      <c r="M23" s="216"/>
      <c r="N23" s="217"/>
      <c r="O23" s="217"/>
      <c r="P23" s="217"/>
      <c r="Q23" s="218"/>
      <c r="R23" s="218"/>
      <c r="S23" s="218"/>
      <c r="T23" s="218"/>
      <c r="U23" s="218"/>
      <c r="V23" s="218"/>
      <c r="W23" s="218"/>
    </row>
    <row r="24" spans="1:23" s="43" customFormat="1" ht="20.100000000000001" customHeight="1" x14ac:dyDescent="0.15">
      <c r="A24" s="210" t="str">
        <f>IFERROR(IF(HLOOKUP($L$4,RangeUnitsets,M24,FALSE)=0,"",HLOOKUP($L$4,RangeUnitsets,M24,FALSE)),"")</f>
        <v/>
      </c>
      <c r="B24" s="225" t="str">
        <f>IFERROR(IF(VLOOKUP($A24,TableHandbook[],2,FALSE)=0,"",VLOOKUP($A24,TableHandbook[],2,FALSE)),"")</f>
        <v/>
      </c>
      <c r="C24" s="225" t="str">
        <f>IFERROR(IF(VLOOKUP($A24,TableHandbook[],3,FALSE)=0,"",VLOOKUP($A24,TableHandbook[],3,FALSE)),"")</f>
        <v/>
      </c>
      <c r="D24" s="230" t="str">
        <f>IFERROR(IF(VLOOKUP($A24,TableHandbook[],4,FALSE)=0,"",VLOOKUP($A24,TableHandbook[],4,FALSE)),"")</f>
        <v/>
      </c>
      <c r="E24" s="225" t="str">
        <f>IF(A24="","",VLOOKUP($D$6,TableStudyPeriods[],3,FALSE))</f>
        <v/>
      </c>
      <c r="F24" s="213" t="str">
        <f>IFERROR(IF(VLOOKUP($A24,TableHandbook[],6,FALSE)=0,"",VLOOKUP($A24,TableHandbook[],6,FALSE)),"")</f>
        <v/>
      </c>
      <c r="G24" s="211" t="str">
        <f>IFERROR(IF(VLOOKUP($A24,TableHandbook[],5,FALSE)=0,"",VLOOKUP($A24,TableHandbook[],5,FALSE)),"")</f>
        <v/>
      </c>
      <c r="H24" s="214" t="str">
        <f>IFERROR(VLOOKUP($A24,TableHandbook[],H$2,FALSE),"")</f>
        <v/>
      </c>
      <c r="I24" s="211" t="str">
        <f>IFERROR(VLOOKUP($A24,TableHandbook[],I$2,FALSE),"")</f>
        <v/>
      </c>
      <c r="J24" s="211" t="str">
        <f>IFERROR(VLOOKUP($A24,TableHandbook[],J$2,FALSE),"")</f>
        <v/>
      </c>
      <c r="K24" s="215" t="str">
        <f>IFERROR(VLOOKUP($A24,TableHandbook[],K$2,FALSE),"")</f>
        <v/>
      </c>
      <c r="L24" s="55"/>
      <c r="M24" s="216">
        <v>14</v>
      </c>
      <c r="N24" s="217"/>
      <c r="O24" s="217"/>
      <c r="P24" s="218"/>
      <c r="Q24" s="218"/>
      <c r="R24" s="218"/>
      <c r="S24" s="218"/>
      <c r="T24" s="218"/>
      <c r="U24" s="218"/>
      <c r="V24" s="218"/>
      <c r="W24" s="218"/>
    </row>
    <row r="25" spans="1:23" s="43" customFormat="1" ht="20.100000000000001" customHeight="1" x14ac:dyDescent="0.15">
      <c r="A25" s="210" t="str">
        <f>IFERROR(IF(HLOOKUP($L$4,RangeUnitsets,M25,FALSE)=0,"",HLOOKUP($L$4,RangeUnitsets,M25,FALSE)),"")</f>
        <v/>
      </c>
      <c r="B25" s="225" t="str">
        <f>IFERROR(IF(VLOOKUP($A25,TableHandbook[],2,FALSE)=0,"",VLOOKUP($A25,TableHandbook[],2,FALSE)),"")</f>
        <v/>
      </c>
      <c r="C25" s="225" t="str">
        <f>IFERROR(IF(VLOOKUP($A25,TableHandbook[],3,FALSE)=0,"",VLOOKUP($A25,TableHandbook[],3,FALSE)),"")</f>
        <v/>
      </c>
      <c r="D25" s="230" t="str">
        <f>IFERROR(IF(VLOOKUP($A25,TableHandbook[],4,FALSE)=0,"",VLOOKUP($A25,TableHandbook[],4,FALSE)),"")</f>
        <v/>
      </c>
      <c r="E25" s="225" t="str">
        <f>IF(A25="","",E24)</f>
        <v/>
      </c>
      <c r="F25" s="213" t="str">
        <f>IFERROR(IF(VLOOKUP($A25,TableHandbook[],6,FALSE)=0,"",VLOOKUP($A25,TableHandbook[],6,FALSE)),"")</f>
        <v/>
      </c>
      <c r="G25" s="211" t="str">
        <f>IFERROR(IF(VLOOKUP($A25,TableHandbook[],5,FALSE)=0,"",VLOOKUP($A25,TableHandbook[],5,FALSE)),"")</f>
        <v/>
      </c>
      <c r="H25" s="214" t="str">
        <f>IFERROR(VLOOKUP($A25,TableHandbook[],H$2,FALSE),"")</f>
        <v/>
      </c>
      <c r="I25" s="211" t="str">
        <f>IFERROR(VLOOKUP($A25,TableHandbook[],I$2,FALSE),"")</f>
        <v/>
      </c>
      <c r="J25" s="211" t="str">
        <f>IFERROR(VLOOKUP($A25,TableHandbook[],J$2,FALSE),"")</f>
        <v/>
      </c>
      <c r="K25" s="215" t="str">
        <f>IFERROR(VLOOKUP($A25,TableHandbook[],K$2,FALSE),"")</f>
        <v/>
      </c>
      <c r="L25" s="55"/>
      <c r="M25" s="216">
        <v>15</v>
      </c>
      <c r="N25" s="217"/>
      <c r="O25" s="217"/>
      <c r="P25" s="218"/>
      <c r="Q25" s="218"/>
      <c r="R25" s="218"/>
      <c r="S25" s="218"/>
      <c r="T25" s="218"/>
      <c r="U25" s="218"/>
      <c r="V25" s="218"/>
      <c r="W25" s="218"/>
    </row>
    <row r="26" spans="1:23" s="44" customFormat="1" ht="20.100000000000001" customHeight="1" x14ac:dyDescent="0.15">
      <c r="A26" s="210" t="str">
        <f>IFERROR(IF(HLOOKUP($L$4,RangeUnitsets,M26,FALSE)=0,"",HLOOKUP($L$4,RangeUnitsets,M26,FALSE)),"")</f>
        <v/>
      </c>
      <c r="B26" s="225" t="str">
        <f>IFERROR(IF(VLOOKUP($A26,TableHandbook[],2,FALSE)=0,"",VLOOKUP($A26,TableHandbook[],2,FALSE)),"")</f>
        <v/>
      </c>
      <c r="C26" s="225" t="str">
        <f>IFERROR(IF(VLOOKUP($A26,TableHandbook[],3,FALSE)=0,"",VLOOKUP($A26,TableHandbook[],3,FALSE)),"")</f>
        <v/>
      </c>
      <c r="D26" s="230" t="str">
        <f>IFERROR(IF(VLOOKUP($A26,TableHandbook[],4,FALSE)=0,"",VLOOKUP($A26,TableHandbook[],4,FALSE)),"")</f>
        <v/>
      </c>
      <c r="E26" s="225" t="str">
        <f>IF(A26="","",E25)</f>
        <v/>
      </c>
      <c r="F26" s="213" t="str">
        <f>IFERROR(IF(VLOOKUP($A26,TableHandbook[],6,FALSE)=0,"",VLOOKUP($A26,TableHandbook[],6,FALSE)),"")</f>
        <v/>
      </c>
      <c r="G26" s="211" t="str">
        <f>IFERROR(IF(VLOOKUP($A26,TableHandbook[],5,FALSE)=0,"",VLOOKUP($A26,TableHandbook[],5,FALSE)),"")</f>
        <v/>
      </c>
      <c r="H26" s="214" t="str">
        <f>IFERROR(VLOOKUP($A26,TableHandbook[],H$2,FALSE),"")</f>
        <v/>
      </c>
      <c r="I26" s="211" t="str">
        <f>IFERROR(VLOOKUP($A26,TableHandbook[],I$2,FALSE),"")</f>
        <v/>
      </c>
      <c r="J26" s="211" t="str">
        <f>IFERROR(VLOOKUP($A26,TableHandbook[],J$2,FALSE),"")</f>
        <v/>
      </c>
      <c r="K26" s="215" t="str">
        <f>IFERROR(VLOOKUP($A26,TableHandbook[],K$2,FALSE),"")</f>
        <v/>
      </c>
      <c r="L26" s="55"/>
      <c r="M26" s="216">
        <v>16</v>
      </c>
      <c r="N26" s="228"/>
      <c r="O26" s="228"/>
      <c r="P26" s="229"/>
      <c r="Q26" s="229"/>
      <c r="R26" s="229"/>
      <c r="S26" s="229"/>
      <c r="T26" s="229"/>
      <c r="U26" s="229"/>
      <c r="V26" s="229"/>
      <c r="W26" s="229"/>
    </row>
    <row r="27" spans="1:23" s="44" customFormat="1" ht="20.100000000000001" customHeight="1" x14ac:dyDescent="0.15">
      <c r="A27" s="210" t="str">
        <f>IFERROR(IF(HLOOKUP($L$4,RangeUnitsets,M27,FALSE)=0,"",HLOOKUP($L$4,RangeUnitsets,M27,FALSE)),"")</f>
        <v/>
      </c>
      <c r="B27" s="225" t="str">
        <f>IFERROR(IF(VLOOKUP($A27,TableHandbook[],2,FALSE)=0,"",VLOOKUP($A27,TableHandbook[],2,FALSE)),"")</f>
        <v/>
      </c>
      <c r="C27" s="225" t="str">
        <f>IFERROR(IF(VLOOKUP($A27,TableHandbook[],3,FALSE)=0,"",VLOOKUP($A27,TableHandbook[],3,FALSE)),"")</f>
        <v/>
      </c>
      <c r="D27" s="230" t="str">
        <f>IFERROR(IF(VLOOKUP($A27,TableHandbook[],4,FALSE)=0,"",VLOOKUP($A27,TableHandbook[],4,FALSE)),"")</f>
        <v/>
      </c>
      <c r="E27" s="211" t="str">
        <f>IF(A27="","",E26)</f>
        <v/>
      </c>
      <c r="F27" s="213" t="str">
        <f>IFERROR(IF(VLOOKUP($A27,TableHandbook[],6,FALSE)=0,"",VLOOKUP($A27,TableHandbook[],6,FALSE)),"")</f>
        <v/>
      </c>
      <c r="G27" s="211" t="str">
        <f>IFERROR(IF(VLOOKUP($A27,TableHandbook[],5,FALSE)=0,"",VLOOKUP($A27,TableHandbook[],5,FALSE)),"")</f>
        <v/>
      </c>
      <c r="H27" s="214" t="str">
        <f>IFERROR(VLOOKUP($A27,TableHandbook[],H$2,FALSE),"")</f>
        <v/>
      </c>
      <c r="I27" s="211" t="str">
        <f>IFERROR(VLOOKUP($A27,TableHandbook[],I$2,FALSE),"")</f>
        <v/>
      </c>
      <c r="J27" s="211" t="str">
        <f>IFERROR(VLOOKUP($A27,TableHandbook[],J$2,FALSE),"")</f>
        <v/>
      </c>
      <c r="K27" s="215" t="str">
        <f>IFERROR(VLOOKUP($A27,TableHandbook[],K$2,FALSE),"")</f>
        <v/>
      </c>
      <c r="L27" s="55"/>
      <c r="M27" s="216">
        <v>17</v>
      </c>
      <c r="N27" s="228"/>
      <c r="O27" s="228"/>
      <c r="P27" s="229"/>
      <c r="Q27" s="229"/>
      <c r="R27" s="229"/>
      <c r="S27" s="229"/>
      <c r="T27" s="229"/>
      <c r="U27" s="229"/>
      <c r="V27" s="229"/>
      <c r="W27" s="229"/>
    </row>
    <row r="28" spans="1:23" s="46" customFormat="1" ht="13.9" customHeight="1" x14ac:dyDescent="0.2">
      <c r="A28" s="233"/>
      <c r="B28" s="233"/>
      <c r="C28" s="233"/>
      <c r="D28" s="234"/>
      <c r="E28" s="234"/>
      <c r="F28" s="235"/>
      <c r="G28" s="235"/>
      <c r="H28" s="235"/>
      <c r="I28" s="235"/>
      <c r="J28" s="235"/>
      <c r="K28" s="235"/>
      <c r="L28" s="235"/>
      <c r="M28" s="236"/>
      <c r="N28" s="237"/>
      <c r="O28" s="237"/>
      <c r="P28" s="238"/>
      <c r="Q28" s="238"/>
      <c r="R28" s="238"/>
      <c r="S28" s="238"/>
      <c r="T28" s="238"/>
      <c r="U28" s="238"/>
      <c r="V28" s="238"/>
      <c r="W28" s="238"/>
    </row>
    <row r="29" spans="1:23" ht="17.25" x14ac:dyDescent="0.25">
      <c r="A29" s="239" t="s">
        <v>27</v>
      </c>
      <c r="B29" s="199"/>
      <c r="C29" s="199"/>
      <c r="D29" s="200"/>
      <c r="E29" s="207"/>
      <c r="F29" s="199"/>
      <c r="G29" s="199"/>
      <c r="H29" s="202" t="s">
        <v>16</v>
      </c>
      <c r="I29" s="207"/>
      <c r="J29" s="207"/>
      <c r="K29" s="209"/>
      <c r="L29" s="240" t="e">
        <f>VLOOKUP(D5,TableCourses[],2,FALSE)</f>
        <v>#N/A</v>
      </c>
      <c r="M29" s="241"/>
      <c r="N29" s="184"/>
      <c r="O29" s="184"/>
      <c r="P29" s="184"/>
      <c r="Q29" s="184"/>
      <c r="R29" s="184"/>
      <c r="S29" s="184"/>
      <c r="T29" s="184"/>
      <c r="U29" s="184"/>
      <c r="V29" s="184"/>
      <c r="W29" s="184"/>
    </row>
    <row r="30" spans="1:23" s="47" customFormat="1" ht="21" x14ac:dyDescent="0.25">
      <c r="A30" s="199"/>
      <c r="B30" s="199"/>
      <c r="C30" s="199"/>
      <c r="D30" s="200" t="s">
        <v>3</v>
      </c>
      <c r="E30" s="207"/>
      <c r="F30" s="199" t="s">
        <v>19</v>
      </c>
      <c r="G30" s="199" t="s">
        <v>20</v>
      </c>
      <c r="H30" s="208" t="s">
        <v>21</v>
      </c>
      <c r="I30" s="207" t="s">
        <v>22</v>
      </c>
      <c r="J30" s="207" t="s">
        <v>23</v>
      </c>
      <c r="K30" s="209" t="s">
        <v>24</v>
      </c>
      <c r="L30" s="199" t="s">
        <v>25</v>
      </c>
      <c r="M30" s="241"/>
      <c r="N30" s="242"/>
      <c r="O30" s="242"/>
      <c r="P30" s="242"/>
      <c r="Q30" s="242"/>
      <c r="R30" s="242"/>
      <c r="S30" s="242"/>
      <c r="T30" s="242"/>
      <c r="U30" s="242"/>
      <c r="V30" s="242"/>
      <c r="W30" s="242"/>
    </row>
    <row r="31" spans="1:23" ht="18" customHeight="1" x14ac:dyDescent="0.25">
      <c r="A31" s="243" t="str">
        <f t="shared" ref="A31:A60" si="0">IFERROR(IF(HLOOKUP($L$29,RangeOptions,$M31,FALSE)=0,"",HLOOKUP($L$29,RangeOptions,$M31,FALSE)),"")</f>
        <v/>
      </c>
      <c r="B31" s="244" t="str">
        <f>IFERROR(IF(VLOOKUP($A31,TableHandbook[],2,FALSE)=0,"",VLOOKUP($A31,TableHandbook[],2,FALSE)),"")</f>
        <v/>
      </c>
      <c r="C31" s="245" t="str">
        <f>IFERROR(IF(VLOOKUP($A31,TableHandbook[],3,FALSE)=0,"",VLOOKUP($A31,TableHandbook[],3,FALSE)),"")</f>
        <v/>
      </c>
      <c r="D31" s="245" t="str">
        <f>IFERROR(IF(VLOOKUP($A31,TableHandbook[],4,FALSE)=0,"",VLOOKUP($A31,TableHandbook[],4,FALSE)),"")</f>
        <v/>
      </c>
      <c r="E31" s="246"/>
      <c r="F31" s="247" t="str">
        <f>IFERROR(IF(VLOOKUP($A31,TableHandbook[],6,FALSE)=0,"",VLOOKUP($A31,TableHandbook[],6,FALSE)),"")</f>
        <v/>
      </c>
      <c r="G31" s="247" t="str">
        <f>IFERROR(IF(VLOOKUP($A31,TableHandbook[],5,FALSE)=0,"",VLOOKUP($A31,TableHandbook[],5,FALSE)),"")</f>
        <v/>
      </c>
      <c r="H31" s="214" t="str">
        <f>IFERROR(VLOOKUP($A31,TableHandbook[],H$2,FALSE),"")</f>
        <v/>
      </c>
      <c r="I31" s="211" t="str">
        <f>IFERROR(VLOOKUP($A31,TableHandbook[],I$2,FALSE),"")</f>
        <v/>
      </c>
      <c r="J31" s="211" t="str">
        <f>IFERROR(VLOOKUP($A31,TableHandbook[],J$2,FALSE),"")</f>
        <v/>
      </c>
      <c r="K31" s="215" t="str">
        <f>IFERROR(VLOOKUP($A31,TableHandbook[],K$2,FALSE),"")</f>
        <v/>
      </c>
      <c r="L31" s="57"/>
      <c r="M31" s="216">
        <v>2</v>
      </c>
      <c r="N31" s="184"/>
      <c r="O31" s="184"/>
      <c r="P31" s="184"/>
      <c r="Q31" s="184"/>
      <c r="R31" s="184"/>
      <c r="S31" s="184"/>
      <c r="T31" s="184"/>
      <c r="U31" s="184"/>
      <c r="V31" s="184"/>
      <c r="W31" s="184"/>
    </row>
    <row r="32" spans="1:23" ht="18" customHeight="1" x14ac:dyDescent="0.25">
      <c r="A32" s="243" t="str">
        <f t="shared" si="0"/>
        <v/>
      </c>
      <c r="B32" s="244" t="str">
        <f>IFERROR(IF(VLOOKUP($A32,TableHandbook[],2,FALSE)=0,"",VLOOKUP($A32,TableHandbook[],2,FALSE)),"")</f>
        <v/>
      </c>
      <c r="C32" s="245" t="str">
        <f>IFERROR(IF(VLOOKUP($A32,TableHandbook[],3,FALSE)=0,"",VLOOKUP($A32,TableHandbook[],3,FALSE)),"")</f>
        <v/>
      </c>
      <c r="D32" s="245" t="str">
        <f>IFERROR(IF(VLOOKUP($A32,TableHandbook[],4,FALSE)=0,"",VLOOKUP($A32,TableHandbook[],4,FALSE)),"")</f>
        <v/>
      </c>
      <c r="E32" s="246"/>
      <c r="F32" s="247" t="str">
        <f>IFERROR(IF(VLOOKUP($A32,TableHandbook[],6,FALSE)=0,"",VLOOKUP($A32,TableHandbook[],6,FALSE)),"")</f>
        <v/>
      </c>
      <c r="G32" s="247" t="str">
        <f>IFERROR(IF(VLOOKUP($A32,TableHandbook[],5,FALSE)=0,"",VLOOKUP($A32,TableHandbook[],5,FALSE)),"")</f>
        <v/>
      </c>
      <c r="H32" s="214" t="str">
        <f>IFERROR(VLOOKUP($A32,TableHandbook[],H$2,FALSE),"")</f>
        <v/>
      </c>
      <c r="I32" s="211" t="str">
        <f>IFERROR(VLOOKUP($A32,TableHandbook[],I$2,FALSE),"")</f>
        <v/>
      </c>
      <c r="J32" s="211" t="str">
        <f>IFERROR(VLOOKUP($A32,TableHandbook[],J$2,FALSE),"")</f>
        <v/>
      </c>
      <c r="K32" s="215" t="str">
        <f>IFERROR(VLOOKUP($A32,TableHandbook[],K$2,FALSE),"")</f>
        <v/>
      </c>
      <c r="L32" s="57"/>
      <c r="M32" s="216">
        <v>3</v>
      </c>
      <c r="N32" s="184"/>
      <c r="O32" s="184"/>
      <c r="P32" s="184"/>
      <c r="Q32" s="184"/>
      <c r="R32" s="184"/>
      <c r="S32" s="184"/>
      <c r="T32" s="184"/>
      <c r="U32" s="184"/>
      <c r="V32" s="184"/>
      <c r="W32" s="184"/>
    </row>
    <row r="33" spans="1:23" ht="18" customHeight="1" x14ac:dyDescent="0.25">
      <c r="A33" s="243" t="str">
        <f t="shared" si="0"/>
        <v/>
      </c>
      <c r="B33" s="244" t="str">
        <f>IFERROR(IF(VLOOKUP($A33,TableHandbook[],2,FALSE)=0,"",VLOOKUP($A33,TableHandbook[],2,FALSE)),"")</f>
        <v/>
      </c>
      <c r="C33" s="245" t="str">
        <f>IFERROR(IF(VLOOKUP($A33,TableHandbook[],3,FALSE)=0,"",VLOOKUP($A33,TableHandbook[],3,FALSE)),"")</f>
        <v/>
      </c>
      <c r="D33" s="245" t="str">
        <f>IFERROR(IF(VLOOKUP($A33,TableHandbook[],4,FALSE)=0,"",VLOOKUP($A33,TableHandbook[],4,FALSE)),"")</f>
        <v/>
      </c>
      <c r="E33" s="246"/>
      <c r="F33" s="247" t="str">
        <f>IFERROR(IF(VLOOKUP($A33,TableHandbook[],6,FALSE)=0,"",VLOOKUP($A33,TableHandbook[],6,FALSE)),"")</f>
        <v/>
      </c>
      <c r="G33" s="247" t="str">
        <f>IFERROR(IF(VLOOKUP($A33,TableHandbook[],5,FALSE)=0,"",VLOOKUP($A33,TableHandbook[],5,FALSE)),"")</f>
        <v/>
      </c>
      <c r="H33" s="214" t="str">
        <f>IFERROR(VLOOKUP($A33,TableHandbook[],H$2,FALSE),"")</f>
        <v/>
      </c>
      <c r="I33" s="211" t="str">
        <f>IFERROR(VLOOKUP($A33,TableHandbook[],I$2,FALSE),"")</f>
        <v/>
      </c>
      <c r="J33" s="211" t="str">
        <f>IFERROR(VLOOKUP($A33,TableHandbook[],J$2,FALSE),"")</f>
        <v/>
      </c>
      <c r="K33" s="215" t="str">
        <f>IFERROR(VLOOKUP($A33,TableHandbook[],K$2,FALSE),"")</f>
        <v/>
      </c>
      <c r="L33" s="57"/>
      <c r="M33" s="216">
        <v>4</v>
      </c>
      <c r="N33" s="184"/>
      <c r="O33" s="184"/>
      <c r="P33" s="184"/>
      <c r="Q33" s="184"/>
      <c r="R33" s="184"/>
      <c r="S33" s="184"/>
      <c r="T33" s="184"/>
      <c r="U33" s="184"/>
      <c r="V33" s="184"/>
      <c r="W33" s="184"/>
    </row>
    <row r="34" spans="1:23" ht="18" customHeight="1" x14ac:dyDescent="0.25">
      <c r="A34" s="243" t="str">
        <f t="shared" si="0"/>
        <v/>
      </c>
      <c r="B34" s="244" t="str">
        <f>IFERROR(IF(VLOOKUP($A34,TableHandbook[],2,FALSE)=0,"",VLOOKUP($A34,TableHandbook[],2,FALSE)),"")</f>
        <v/>
      </c>
      <c r="C34" s="245" t="str">
        <f>IFERROR(IF(VLOOKUP($A34,TableHandbook[],3,FALSE)=0,"",VLOOKUP($A34,TableHandbook[],3,FALSE)),"")</f>
        <v/>
      </c>
      <c r="D34" s="245" t="str">
        <f>IFERROR(IF(VLOOKUP($A34,TableHandbook[],4,FALSE)=0,"",VLOOKUP($A34,TableHandbook[],4,FALSE)),"")</f>
        <v/>
      </c>
      <c r="E34" s="246"/>
      <c r="F34" s="247" t="str">
        <f>IFERROR(IF(VLOOKUP($A34,TableHandbook[],6,FALSE)=0,"",VLOOKUP($A34,TableHandbook[],6,FALSE)),"")</f>
        <v/>
      </c>
      <c r="G34" s="247" t="str">
        <f>IFERROR(IF(VLOOKUP($A34,TableHandbook[],5,FALSE)=0,"",VLOOKUP($A34,TableHandbook[],5,FALSE)),"")</f>
        <v/>
      </c>
      <c r="H34" s="214" t="str">
        <f>IFERROR(VLOOKUP($A34,TableHandbook[],H$2,FALSE),"")</f>
        <v/>
      </c>
      <c r="I34" s="211" t="str">
        <f>IFERROR(VLOOKUP($A34,TableHandbook[],I$2,FALSE),"")</f>
        <v/>
      </c>
      <c r="J34" s="211" t="str">
        <f>IFERROR(VLOOKUP($A34,TableHandbook[],J$2,FALSE),"")</f>
        <v/>
      </c>
      <c r="K34" s="215" t="str">
        <f>IFERROR(VLOOKUP($A34,TableHandbook[],K$2,FALSE),"")</f>
        <v/>
      </c>
      <c r="L34" s="57"/>
      <c r="M34" s="216">
        <v>5</v>
      </c>
      <c r="N34" s="184"/>
      <c r="O34" s="184"/>
      <c r="P34" s="184"/>
      <c r="Q34" s="184"/>
      <c r="R34" s="184"/>
      <c r="S34" s="184"/>
      <c r="T34" s="184"/>
      <c r="U34" s="184"/>
      <c r="V34" s="184"/>
      <c r="W34" s="184"/>
    </row>
    <row r="35" spans="1:23" ht="18" customHeight="1" x14ac:dyDescent="0.25">
      <c r="A35" s="243" t="str">
        <f t="shared" si="0"/>
        <v/>
      </c>
      <c r="B35" s="244" t="str">
        <f>IFERROR(IF(VLOOKUP($A35,TableHandbook[],2,FALSE)=0,"",VLOOKUP($A35,TableHandbook[],2,FALSE)),"")</f>
        <v/>
      </c>
      <c r="C35" s="245" t="str">
        <f>IFERROR(IF(VLOOKUP($A35,TableHandbook[],3,FALSE)=0,"",VLOOKUP($A35,TableHandbook[],3,FALSE)),"")</f>
        <v/>
      </c>
      <c r="D35" s="245" t="str">
        <f>IFERROR(IF(VLOOKUP($A35,TableHandbook[],4,FALSE)=0,"",VLOOKUP($A35,TableHandbook[],4,FALSE)),"")</f>
        <v/>
      </c>
      <c r="E35" s="246"/>
      <c r="F35" s="247" t="str">
        <f>IFERROR(IF(VLOOKUP($A35,TableHandbook[],6,FALSE)=0,"",VLOOKUP($A35,TableHandbook[],6,FALSE)),"")</f>
        <v/>
      </c>
      <c r="G35" s="247" t="str">
        <f>IFERROR(IF(VLOOKUP($A35,TableHandbook[],5,FALSE)=0,"",VLOOKUP($A35,TableHandbook[],5,FALSE)),"")</f>
        <v/>
      </c>
      <c r="H35" s="214" t="str">
        <f>IFERROR(VLOOKUP($A35,TableHandbook[],H$2,FALSE),"")</f>
        <v/>
      </c>
      <c r="I35" s="211" t="str">
        <f>IFERROR(VLOOKUP($A35,TableHandbook[],I$2,FALSE),"")</f>
        <v/>
      </c>
      <c r="J35" s="211" t="str">
        <f>IFERROR(VLOOKUP($A35,TableHandbook[],J$2,FALSE),"")</f>
        <v/>
      </c>
      <c r="K35" s="215" t="str">
        <f>IFERROR(VLOOKUP($A35,TableHandbook[],K$2,FALSE),"")</f>
        <v/>
      </c>
      <c r="L35" s="57"/>
      <c r="M35" s="216">
        <v>6</v>
      </c>
      <c r="N35" s="184"/>
      <c r="O35" s="184"/>
      <c r="P35" s="184"/>
      <c r="Q35" s="184"/>
      <c r="R35" s="184"/>
      <c r="S35" s="184"/>
      <c r="T35" s="184"/>
      <c r="U35" s="184"/>
      <c r="V35" s="184"/>
      <c r="W35" s="184"/>
    </row>
    <row r="36" spans="1:23" ht="18" customHeight="1" x14ac:dyDescent="0.25">
      <c r="A36" s="243" t="str">
        <f t="shared" si="0"/>
        <v/>
      </c>
      <c r="B36" s="244" t="str">
        <f>IFERROR(IF(VLOOKUP($A36,TableHandbook[],2,FALSE)=0,"",VLOOKUP($A36,TableHandbook[],2,FALSE)),"")</f>
        <v/>
      </c>
      <c r="C36" s="245" t="str">
        <f>IFERROR(IF(VLOOKUP($A36,TableHandbook[],3,FALSE)=0,"",VLOOKUP($A36,TableHandbook[],3,FALSE)),"")</f>
        <v/>
      </c>
      <c r="D36" s="245" t="str">
        <f>IFERROR(IF(VLOOKUP($A36,TableHandbook[],4,FALSE)=0,"",VLOOKUP($A36,TableHandbook[],4,FALSE)),"")</f>
        <v/>
      </c>
      <c r="E36" s="246"/>
      <c r="F36" s="247" t="str">
        <f>IFERROR(IF(VLOOKUP($A36,TableHandbook[],6,FALSE)=0,"",VLOOKUP($A36,TableHandbook[],6,FALSE)),"")</f>
        <v/>
      </c>
      <c r="G36" s="247" t="str">
        <f>IFERROR(IF(VLOOKUP($A36,TableHandbook[],5,FALSE)=0,"",VLOOKUP($A36,TableHandbook[],5,FALSE)),"")</f>
        <v/>
      </c>
      <c r="H36" s="214" t="str">
        <f>IFERROR(VLOOKUP($A36,TableHandbook[],H$2,FALSE),"")</f>
        <v/>
      </c>
      <c r="I36" s="211" t="str">
        <f>IFERROR(VLOOKUP($A36,TableHandbook[],I$2,FALSE),"")</f>
        <v/>
      </c>
      <c r="J36" s="211" t="str">
        <f>IFERROR(VLOOKUP($A36,TableHandbook[],J$2,FALSE),"")</f>
        <v/>
      </c>
      <c r="K36" s="215" t="str">
        <f>IFERROR(VLOOKUP($A36,TableHandbook[],K$2,FALSE),"")</f>
        <v/>
      </c>
      <c r="L36" s="57"/>
      <c r="M36" s="216">
        <v>7</v>
      </c>
      <c r="N36" s="184"/>
      <c r="O36" s="184"/>
      <c r="P36" s="184"/>
      <c r="Q36" s="184"/>
      <c r="R36" s="184"/>
      <c r="S36" s="184"/>
      <c r="T36" s="184"/>
      <c r="U36" s="184"/>
      <c r="V36" s="184"/>
      <c r="W36" s="184"/>
    </row>
    <row r="37" spans="1:23" ht="18" customHeight="1" x14ac:dyDescent="0.25">
      <c r="A37" s="243" t="str">
        <f t="shared" si="0"/>
        <v/>
      </c>
      <c r="B37" s="244" t="str">
        <f>IFERROR(IF(VLOOKUP($A37,TableHandbook[],2,FALSE)=0,"",VLOOKUP($A37,TableHandbook[],2,FALSE)),"")</f>
        <v/>
      </c>
      <c r="C37" s="245" t="str">
        <f>IFERROR(IF(VLOOKUP($A37,TableHandbook[],3,FALSE)=0,"",VLOOKUP($A37,TableHandbook[],3,FALSE)),"")</f>
        <v/>
      </c>
      <c r="D37" s="245" t="str">
        <f>IFERROR(IF(VLOOKUP($A37,TableHandbook[],4,FALSE)=0,"",VLOOKUP($A37,TableHandbook[],4,FALSE)),"")</f>
        <v/>
      </c>
      <c r="E37" s="246"/>
      <c r="F37" s="247" t="str">
        <f>IFERROR(IF(VLOOKUP($A37,TableHandbook[],6,FALSE)=0,"",VLOOKUP($A37,TableHandbook[],6,FALSE)),"")</f>
        <v/>
      </c>
      <c r="G37" s="247" t="str">
        <f>IFERROR(IF(VLOOKUP($A37,TableHandbook[],5,FALSE)=0,"",VLOOKUP($A37,TableHandbook[],5,FALSE)),"")</f>
        <v/>
      </c>
      <c r="H37" s="214" t="str">
        <f>IFERROR(VLOOKUP($A37,TableHandbook[],H$2,FALSE),"")</f>
        <v/>
      </c>
      <c r="I37" s="211" t="str">
        <f>IFERROR(VLOOKUP($A37,TableHandbook[],I$2,FALSE),"")</f>
        <v/>
      </c>
      <c r="J37" s="211" t="str">
        <f>IFERROR(VLOOKUP($A37,TableHandbook[],J$2,FALSE),"")</f>
        <v/>
      </c>
      <c r="K37" s="215" t="str">
        <f>IFERROR(VLOOKUP($A37,TableHandbook[],K$2,FALSE),"")</f>
        <v/>
      </c>
      <c r="L37" s="57"/>
      <c r="M37" s="216">
        <v>8</v>
      </c>
      <c r="N37" s="184"/>
      <c r="O37" s="184"/>
      <c r="P37" s="184"/>
      <c r="Q37" s="184"/>
      <c r="R37" s="184"/>
      <c r="S37" s="184"/>
      <c r="T37" s="184"/>
      <c r="U37" s="184"/>
      <c r="V37" s="184"/>
      <c r="W37" s="184"/>
    </row>
    <row r="38" spans="1:23" ht="18" customHeight="1" x14ac:dyDescent="0.25">
      <c r="A38" s="243" t="str">
        <f t="shared" si="0"/>
        <v/>
      </c>
      <c r="B38" s="244" t="str">
        <f>IFERROR(IF(VLOOKUP($A38,TableHandbook[],2,FALSE)=0,"",VLOOKUP($A38,TableHandbook[],2,FALSE)),"")</f>
        <v/>
      </c>
      <c r="C38" s="245" t="str">
        <f>IFERROR(IF(VLOOKUP($A38,TableHandbook[],3,FALSE)=0,"",VLOOKUP($A38,TableHandbook[],3,FALSE)),"")</f>
        <v/>
      </c>
      <c r="D38" s="245" t="str">
        <f>IFERROR(IF(VLOOKUP($A38,TableHandbook[],4,FALSE)=0,"",VLOOKUP($A38,TableHandbook[],4,FALSE)),"")</f>
        <v/>
      </c>
      <c r="E38" s="246"/>
      <c r="F38" s="247" t="str">
        <f>IFERROR(IF(VLOOKUP($A38,TableHandbook[],6,FALSE)=0,"",VLOOKUP($A38,TableHandbook[],6,FALSE)),"")</f>
        <v/>
      </c>
      <c r="G38" s="247" t="str">
        <f>IFERROR(IF(VLOOKUP($A38,TableHandbook[],5,FALSE)=0,"",VLOOKUP($A38,TableHandbook[],5,FALSE)),"")</f>
        <v/>
      </c>
      <c r="H38" s="214" t="str">
        <f>IFERROR(VLOOKUP($A38,TableHandbook[],H$2,FALSE),"")</f>
        <v/>
      </c>
      <c r="I38" s="211" t="str">
        <f>IFERROR(VLOOKUP($A38,TableHandbook[],I$2,FALSE),"")</f>
        <v/>
      </c>
      <c r="J38" s="211" t="str">
        <f>IFERROR(VLOOKUP($A38,TableHandbook[],J$2,FALSE),"")</f>
        <v/>
      </c>
      <c r="K38" s="215" t="str">
        <f>IFERROR(VLOOKUP($A38,TableHandbook[],K$2,FALSE),"")</f>
        <v/>
      </c>
      <c r="L38" s="57"/>
      <c r="M38" s="216">
        <v>9</v>
      </c>
      <c r="N38" s="184"/>
      <c r="O38" s="184"/>
      <c r="P38" s="184"/>
      <c r="Q38" s="184"/>
      <c r="R38" s="184"/>
      <c r="S38" s="184"/>
      <c r="T38" s="184"/>
      <c r="U38" s="184"/>
      <c r="V38" s="184"/>
      <c r="W38" s="184"/>
    </row>
    <row r="39" spans="1:23" ht="18" customHeight="1" x14ac:dyDescent="0.25">
      <c r="A39" s="243" t="str">
        <f t="shared" si="0"/>
        <v/>
      </c>
      <c r="B39" s="244" t="str">
        <f>IFERROR(IF(VLOOKUP($A39,TableHandbook[],2,FALSE)=0,"",VLOOKUP($A39,TableHandbook[],2,FALSE)),"")</f>
        <v/>
      </c>
      <c r="C39" s="245" t="str">
        <f>IFERROR(IF(VLOOKUP($A39,TableHandbook[],3,FALSE)=0,"",VLOOKUP($A39,TableHandbook[],3,FALSE)),"")</f>
        <v/>
      </c>
      <c r="D39" s="245" t="str">
        <f>IFERROR(IF(VLOOKUP($A39,TableHandbook[],4,FALSE)=0,"",VLOOKUP($A39,TableHandbook[],4,FALSE)),"")</f>
        <v/>
      </c>
      <c r="E39" s="246"/>
      <c r="F39" s="247" t="str">
        <f>IFERROR(IF(VLOOKUP($A39,TableHandbook[],6,FALSE)=0,"",VLOOKUP($A39,TableHandbook[],6,FALSE)),"")</f>
        <v/>
      </c>
      <c r="G39" s="247" t="str">
        <f>IFERROR(IF(VLOOKUP($A39,TableHandbook[],5,FALSE)=0,"",VLOOKUP($A39,TableHandbook[],5,FALSE)),"")</f>
        <v/>
      </c>
      <c r="H39" s="214" t="str">
        <f>IFERROR(VLOOKUP($A39,TableHandbook[],H$2,FALSE),"")</f>
        <v/>
      </c>
      <c r="I39" s="211" t="str">
        <f>IFERROR(VLOOKUP($A39,TableHandbook[],I$2,FALSE),"")</f>
        <v/>
      </c>
      <c r="J39" s="211" t="str">
        <f>IFERROR(VLOOKUP($A39,TableHandbook[],J$2,FALSE),"")</f>
        <v/>
      </c>
      <c r="K39" s="215" t="str">
        <f>IFERROR(VLOOKUP($A39,TableHandbook[],K$2,FALSE),"")</f>
        <v/>
      </c>
      <c r="L39" s="57"/>
      <c r="M39" s="216">
        <v>10</v>
      </c>
      <c r="N39" s="184"/>
      <c r="O39" s="184"/>
      <c r="P39" s="184"/>
      <c r="Q39" s="184"/>
      <c r="R39" s="184"/>
      <c r="S39" s="184"/>
      <c r="T39" s="184"/>
      <c r="U39" s="184"/>
      <c r="V39" s="184"/>
      <c r="W39" s="184"/>
    </row>
    <row r="40" spans="1:23" ht="18" customHeight="1" x14ac:dyDescent="0.25">
      <c r="A40" s="243" t="str">
        <f t="shared" si="0"/>
        <v/>
      </c>
      <c r="B40" s="244" t="str">
        <f>IFERROR(IF(VLOOKUP($A40,TableHandbook[],2,FALSE)=0,"",VLOOKUP($A40,TableHandbook[],2,FALSE)),"")</f>
        <v/>
      </c>
      <c r="C40" s="245" t="str">
        <f>IFERROR(IF(VLOOKUP($A40,TableHandbook[],3,FALSE)=0,"",VLOOKUP($A40,TableHandbook[],3,FALSE)),"")</f>
        <v/>
      </c>
      <c r="D40" s="245" t="str">
        <f>IFERROR(IF(VLOOKUP($A40,TableHandbook[],4,FALSE)=0,"",VLOOKUP($A40,TableHandbook[],4,FALSE)),"")</f>
        <v/>
      </c>
      <c r="E40" s="246"/>
      <c r="F40" s="247" t="str">
        <f>IFERROR(IF(VLOOKUP($A40,TableHandbook[],6,FALSE)=0,"",VLOOKUP($A40,TableHandbook[],6,FALSE)),"")</f>
        <v/>
      </c>
      <c r="G40" s="247" t="str">
        <f>IFERROR(IF(VLOOKUP($A40,TableHandbook[],5,FALSE)=0,"",VLOOKUP($A40,TableHandbook[],5,FALSE)),"")</f>
        <v/>
      </c>
      <c r="H40" s="214" t="str">
        <f>IFERROR(VLOOKUP($A40,TableHandbook[],H$2,FALSE),"")</f>
        <v/>
      </c>
      <c r="I40" s="211" t="str">
        <f>IFERROR(VLOOKUP($A40,TableHandbook[],I$2,FALSE),"")</f>
        <v/>
      </c>
      <c r="J40" s="211" t="str">
        <f>IFERROR(VLOOKUP($A40,TableHandbook[],J$2,FALSE),"")</f>
        <v/>
      </c>
      <c r="K40" s="215" t="str">
        <f>IFERROR(VLOOKUP($A40,TableHandbook[],K$2,FALSE),"")</f>
        <v/>
      </c>
      <c r="L40" s="57"/>
      <c r="M40" s="216">
        <v>11</v>
      </c>
      <c r="N40" s="184"/>
      <c r="O40" s="184"/>
      <c r="P40" s="184"/>
      <c r="Q40" s="184"/>
      <c r="R40" s="184"/>
      <c r="S40" s="184"/>
      <c r="T40" s="184"/>
      <c r="U40" s="184"/>
      <c r="V40" s="184"/>
      <c r="W40" s="184"/>
    </row>
    <row r="41" spans="1:23" ht="18" customHeight="1" x14ac:dyDescent="0.25">
      <c r="A41" s="243" t="str">
        <f t="shared" si="0"/>
        <v/>
      </c>
      <c r="B41" s="244" t="str">
        <f>IFERROR(IF(VLOOKUP($A41,TableHandbook[],2,FALSE)=0,"",VLOOKUP($A41,TableHandbook[],2,FALSE)),"")</f>
        <v/>
      </c>
      <c r="C41" s="245" t="str">
        <f>IFERROR(IF(VLOOKUP($A41,TableHandbook[],3,FALSE)=0,"",VLOOKUP($A41,TableHandbook[],3,FALSE)),"")</f>
        <v/>
      </c>
      <c r="D41" s="245" t="str">
        <f>IFERROR(IF(VLOOKUP($A41,TableHandbook[],4,FALSE)=0,"",VLOOKUP($A41,TableHandbook[],4,FALSE)),"")</f>
        <v/>
      </c>
      <c r="E41" s="246"/>
      <c r="F41" s="247" t="str">
        <f>IFERROR(IF(VLOOKUP($A41,TableHandbook[],6,FALSE)=0,"",VLOOKUP($A41,TableHandbook[],6,FALSE)),"")</f>
        <v/>
      </c>
      <c r="G41" s="247" t="str">
        <f>IFERROR(IF(VLOOKUP($A41,TableHandbook[],5,FALSE)=0,"",VLOOKUP($A41,TableHandbook[],5,FALSE)),"")</f>
        <v/>
      </c>
      <c r="H41" s="214" t="str">
        <f>IFERROR(VLOOKUP($A41,TableHandbook[],H$2,FALSE),"")</f>
        <v/>
      </c>
      <c r="I41" s="211" t="str">
        <f>IFERROR(VLOOKUP($A41,TableHandbook[],I$2,FALSE),"")</f>
        <v/>
      </c>
      <c r="J41" s="211" t="str">
        <f>IFERROR(VLOOKUP($A41,TableHandbook[],J$2,FALSE),"")</f>
        <v/>
      </c>
      <c r="K41" s="215" t="str">
        <f>IFERROR(VLOOKUP($A41,TableHandbook[],K$2,FALSE),"")</f>
        <v/>
      </c>
      <c r="L41" s="57"/>
      <c r="M41" s="216">
        <v>12</v>
      </c>
      <c r="N41" s="184"/>
      <c r="O41" s="184"/>
      <c r="P41" s="184"/>
      <c r="Q41" s="184"/>
      <c r="R41" s="184"/>
      <c r="S41" s="184"/>
      <c r="T41" s="184"/>
      <c r="U41" s="184"/>
      <c r="V41" s="184"/>
      <c r="W41" s="184"/>
    </row>
    <row r="42" spans="1:23" ht="18" customHeight="1" x14ac:dyDescent="0.25">
      <c r="A42" s="243" t="str">
        <f t="shared" si="0"/>
        <v/>
      </c>
      <c r="B42" s="244" t="str">
        <f>IFERROR(IF(VLOOKUP($A42,TableHandbook[],2,FALSE)=0,"",VLOOKUP($A42,TableHandbook[],2,FALSE)),"")</f>
        <v/>
      </c>
      <c r="C42" s="245" t="str">
        <f>IFERROR(IF(VLOOKUP($A42,TableHandbook[],3,FALSE)=0,"",VLOOKUP($A42,TableHandbook[],3,FALSE)),"")</f>
        <v/>
      </c>
      <c r="D42" s="245" t="str">
        <f>IFERROR(IF(VLOOKUP($A42,TableHandbook[],4,FALSE)=0,"",VLOOKUP($A42,TableHandbook[],4,FALSE)),"")</f>
        <v/>
      </c>
      <c r="E42" s="246"/>
      <c r="F42" s="247" t="str">
        <f>IFERROR(IF(VLOOKUP($A42,TableHandbook[],6,FALSE)=0,"",VLOOKUP($A42,TableHandbook[],6,FALSE)),"")</f>
        <v/>
      </c>
      <c r="G42" s="247" t="str">
        <f>IFERROR(IF(VLOOKUP($A42,TableHandbook[],5,FALSE)=0,"",VLOOKUP($A42,TableHandbook[],5,FALSE)),"")</f>
        <v/>
      </c>
      <c r="H42" s="214" t="str">
        <f>IFERROR(VLOOKUP($A42,TableHandbook[],H$2,FALSE),"")</f>
        <v/>
      </c>
      <c r="I42" s="211" t="str">
        <f>IFERROR(VLOOKUP($A42,TableHandbook[],I$2,FALSE),"")</f>
        <v/>
      </c>
      <c r="J42" s="211" t="str">
        <f>IFERROR(VLOOKUP($A42,TableHandbook[],J$2,FALSE),"")</f>
        <v/>
      </c>
      <c r="K42" s="215" t="str">
        <f>IFERROR(VLOOKUP($A42,TableHandbook[],K$2,FALSE),"")</f>
        <v/>
      </c>
      <c r="L42" s="57"/>
      <c r="M42" s="216">
        <v>13</v>
      </c>
      <c r="N42" s="184"/>
      <c r="O42" s="184"/>
      <c r="P42" s="184"/>
      <c r="Q42" s="184"/>
      <c r="R42" s="184"/>
      <c r="S42" s="184"/>
      <c r="T42" s="184"/>
      <c r="U42" s="184"/>
      <c r="V42" s="184"/>
      <c r="W42" s="184"/>
    </row>
    <row r="43" spans="1:23" ht="18" customHeight="1" x14ac:dyDescent="0.25">
      <c r="A43" s="243" t="str">
        <f t="shared" si="0"/>
        <v/>
      </c>
      <c r="B43" s="244" t="str">
        <f>IFERROR(IF(VLOOKUP($A43,TableHandbook[],2,FALSE)=0,"",VLOOKUP($A43,TableHandbook[],2,FALSE)),"")</f>
        <v/>
      </c>
      <c r="C43" s="245" t="str">
        <f>IFERROR(IF(VLOOKUP($A43,TableHandbook[],3,FALSE)=0,"",VLOOKUP($A43,TableHandbook[],3,FALSE)),"")</f>
        <v/>
      </c>
      <c r="D43" s="245" t="str">
        <f>IFERROR(IF(VLOOKUP($A43,TableHandbook[],4,FALSE)=0,"",VLOOKUP($A43,TableHandbook[],4,FALSE)),"")</f>
        <v/>
      </c>
      <c r="E43" s="246"/>
      <c r="F43" s="247" t="str">
        <f>IFERROR(IF(VLOOKUP($A43,TableHandbook[],6,FALSE)=0,"",VLOOKUP($A43,TableHandbook[],6,FALSE)),"")</f>
        <v/>
      </c>
      <c r="G43" s="247" t="str">
        <f>IFERROR(IF(VLOOKUP($A43,TableHandbook[],5,FALSE)=0,"",VLOOKUP($A43,TableHandbook[],5,FALSE)),"")</f>
        <v/>
      </c>
      <c r="H43" s="214" t="str">
        <f>IFERROR(VLOOKUP($A43,TableHandbook[],H$2,FALSE),"")</f>
        <v/>
      </c>
      <c r="I43" s="211" t="str">
        <f>IFERROR(VLOOKUP($A43,TableHandbook[],I$2,FALSE),"")</f>
        <v/>
      </c>
      <c r="J43" s="211" t="str">
        <f>IFERROR(VLOOKUP($A43,TableHandbook[],J$2,FALSE),"")</f>
        <v/>
      </c>
      <c r="K43" s="215" t="str">
        <f>IFERROR(VLOOKUP($A43,TableHandbook[],K$2,FALSE),"")</f>
        <v/>
      </c>
      <c r="L43" s="57"/>
      <c r="M43" s="216">
        <v>14</v>
      </c>
      <c r="N43" s="184"/>
      <c r="O43" s="184"/>
      <c r="P43" s="184"/>
      <c r="Q43" s="184"/>
      <c r="R43" s="184"/>
      <c r="S43" s="184"/>
      <c r="T43" s="184"/>
      <c r="U43" s="184"/>
      <c r="V43" s="184"/>
      <c r="W43" s="184"/>
    </row>
    <row r="44" spans="1:23" ht="18" customHeight="1" x14ac:dyDescent="0.25">
      <c r="A44" s="243" t="str">
        <f t="shared" si="0"/>
        <v/>
      </c>
      <c r="B44" s="244" t="str">
        <f>IFERROR(IF(VLOOKUP($A44,TableHandbook[],2,FALSE)=0,"",VLOOKUP($A44,TableHandbook[],2,FALSE)),"")</f>
        <v/>
      </c>
      <c r="C44" s="245" t="str">
        <f>IFERROR(IF(VLOOKUP($A44,TableHandbook[],3,FALSE)=0,"",VLOOKUP($A44,TableHandbook[],3,FALSE)),"")</f>
        <v/>
      </c>
      <c r="D44" s="245" t="str">
        <f>IFERROR(IF(VLOOKUP($A44,TableHandbook[],4,FALSE)=0,"",VLOOKUP($A44,TableHandbook[],4,FALSE)),"")</f>
        <v/>
      </c>
      <c r="E44" s="246"/>
      <c r="F44" s="247" t="str">
        <f>IFERROR(IF(VLOOKUP($A44,TableHandbook[],6,FALSE)=0,"",VLOOKUP($A44,TableHandbook[],6,FALSE)),"")</f>
        <v/>
      </c>
      <c r="G44" s="247" t="str">
        <f>IFERROR(IF(VLOOKUP($A44,TableHandbook[],5,FALSE)=0,"",VLOOKUP($A44,TableHandbook[],5,FALSE)),"")</f>
        <v/>
      </c>
      <c r="H44" s="214" t="str">
        <f>IFERROR(VLOOKUP($A44,TableHandbook[],H$2,FALSE),"")</f>
        <v/>
      </c>
      <c r="I44" s="211" t="str">
        <f>IFERROR(VLOOKUP($A44,TableHandbook[],I$2,FALSE),"")</f>
        <v/>
      </c>
      <c r="J44" s="211" t="str">
        <f>IFERROR(VLOOKUP($A44,TableHandbook[],J$2,FALSE),"")</f>
        <v/>
      </c>
      <c r="K44" s="215" t="str">
        <f>IFERROR(VLOOKUP($A44,TableHandbook[],K$2,FALSE),"")</f>
        <v/>
      </c>
      <c r="L44" s="57"/>
      <c r="M44" s="216">
        <v>15</v>
      </c>
      <c r="N44" s="184"/>
      <c r="O44" s="184"/>
      <c r="P44" s="184"/>
      <c r="Q44" s="184"/>
      <c r="R44" s="184"/>
      <c r="S44" s="184"/>
      <c r="T44" s="184"/>
      <c r="U44" s="184"/>
      <c r="V44" s="184"/>
      <c r="W44" s="184"/>
    </row>
    <row r="45" spans="1:23" ht="18" customHeight="1" x14ac:dyDescent="0.25">
      <c r="A45" s="243" t="str">
        <f t="shared" si="0"/>
        <v/>
      </c>
      <c r="B45" s="244" t="str">
        <f>IFERROR(IF(VLOOKUP($A45,TableHandbook[],2,FALSE)=0,"",VLOOKUP($A45,TableHandbook[],2,FALSE)),"")</f>
        <v/>
      </c>
      <c r="C45" s="245" t="str">
        <f>IFERROR(IF(VLOOKUP($A45,TableHandbook[],3,FALSE)=0,"",VLOOKUP($A45,TableHandbook[],3,FALSE)),"")</f>
        <v/>
      </c>
      <c r="D45" s="245" t="str">
        <f>IFERROR(IF(VLOOKUP($A45,TableHandbook[],4,FALSE)=0,"",VLOOKUP($A45,TableHandbook[],4,FALSE)),"")</f>
        <v/>
      </c>
      <c r="E45" s="246"/>
      <c r="F45" s="247" t="str">
        <f>IFERROR(IF(VLOOKUP($A45,TableHandbook[],6,FALSE)=0,"",VLOOKUP($A45,TableHandbook[],6,FALSE)),"")</f>
        <v/>
      </c>
      <c r="G45" s="247" t="str">
        <f>IFERROR(IF(VLOOKUP($A45,TableHandbook[],5,FALSE)=0,"",VLOOKUP($A45,TableHandbook[],5,FALSE)),"")</f>
        <v/>
      </c>
      <c r="H45" s="214" t="str">
        <f>IFERROR(VLOOKUP($A45,TableHandbook[],H$2,FALSE),"")</f>
        <v/>
      </c>
      <c r="I45" s="211" t="str">
        <f>IFERROR(VLOOKUP($A45,TableHandbook[],I$2,FALSE),"")</f>
        <v/>
      </c>
      <c r="J45" s="211" t="str">
        <f>IFERROR(VLOOKUP($A45,TableHandbook[],J$2,FALSE),"")</f>
        <v/>
      </c>
      <c r="K45" s="215" t="str">
        <f>IFERROR(VLOOKUP($A45,TableHandbook[],K$2,FALSE),"")</f>
        <v/>
      </c>
      <c r="L45" s="57"/>
      <c r="M45" s="216">
        <v>16</v>
      </c>
      <c r="N45" s="184"/>
      <c r="O45" s="184"/>
      <c r="P45" s="184"/>
      <c r="Q45" s="184"/>
      <c r="R45" s="184"/>
      <c r="S45" s="184"/>
      <c r="T45" s="184"/>
      <c r="U45" s="184"/>
      <c r="V45" s="184"/>
      <c r="W45" s="184"/>
    </row>
    <row r="46" spans="1:23" ht="18" customHeight="1" x14ac:dyDescent="0.25">
      <c r="A46" s="243" t="str">
        <f t="shared" si="0"/>
        <v/>
      </c>
      <c r="B46" s="244" t="str">
        <f>IFERROR(IF(VLOOKUP($A46,TableHandbook[],2,FALSE)=0,"",VLOOKUP($A46,TableHandbook[],2,FALSE)),"")</f>
        <v/>
      </c>
      <c r="C46" s="245" t="str">
        <f>IFERROR(IF(VLOOKUP($A46,TableHandbook[],3,FALSE)=0,"",VLOOKUP($A46,TableHandbook[],3,FALSE)),"")</f>
        <v/>
      </c>
      <c r="D46" s="245" t="str">
        <f>IFERROR(IF(VLOOKUP($A46,TableHandbook[],4,FALSE)=0,"",VLOOKUP($A46,TableHandbook[],4,FALSE)),"")</f>
        <v/>
      </c>
      <c r="E46" s="246"/>
      <c r="F46" s="247" t="str">
        <f>IFERROR(IF(VLOOKUP($A46,TableHandbook[],6,FALSE)=0,"",VLOOKUP($A46,TableHandbook[],6,FALSE)),"")</f>
        <v/>
      </c>
      <c r="G46" s="247" t="str">
        <f>IFERROR(IF(VLOOKUP($A46,TableHandbook[],5,FALSE)=0,"",VLOOKUP($A46,TableHandbook[],5,FALSE)),"")</f>
        <v/>
      </c>
      <c r="H46" s="214" t="str">
        <f>IFERROR(VLOOKUP($A46,TableHandbook[],H$2,FALSE),"")</f>
        <v/>
      </c>
      <c r="I46" s="211" t="str">
        <f>IFERROR(VLOOKUP($A46,TableHandbook[],I$2,FALSE),"")</f>
        <v/>
      </c>
      <c r="J46" s="211" t="str">
        <f>IFERROR(VLOOKUP($A46,TableHandbook[],J$2,FALSE),"")</f>
        <v/>
      </c>
      <c r="K46" s="215" t="str">
        <f>IFERROR(VLOOKUP($A46,TableHandbook[],K$2,FALSE),"")</f>
        <v/>
      </c>
      <c r="L46" s="57"/>
      <c r="M46" s="216">
        <v>17</v>
      </c>
      <c r="N46" s="184"/>
      <c r="O46" s="184"/>
      <c r="P46" s="184"/>
      <c r="Q46" s="184"/>
      <c r="R46" s="184"/>
      <c r="S46" s="184"/>
      <c r="T46" s="184"/>
      <c r="U46" s="184"/>
      <c r="V46" s="184"/>
      <c r="W46" s="184"/>
    </row>
    <row r="47" spans="1:23" ht="18" customHeight="1" x14ac:dyDescent="0.25">
      <c r="A47" s="243" t="str">
        <f t="shared" si="0"/>
        <v/>
      </c>
      <c r="B47" s="244" t="str">
        <f>IFERROR(IF(VLOOKUP($A47,TableHandbook[],2,FALSE)=0,"",VLOOKUP($A47,TableHandbook[],2,FALSE)),"")</f>
        <v/>
      </c>
      <c r="C47" s="245" t="str">
        <f>IFERROR(IF(VLOOKUP($A47,TableHandbook[],3,FALSE)=0,"",VLOOKUP($A47,TableHandbook[],3,FALSE)),"")</f>
        <v/>
      </c>
      <c r="D47" s="245" t="str">
        <f>IFERROR(IF(VLOOKUP($A47,TableHandbook[],4,FALSE)=0,"",VLOOKUP($A47,TableHandbook[],4,FALSE)),"")</f>
        <v/>
      </c>
      <c r="E47" s="246"/>
      <c r="F47" s="247" t="str">
        <f>IFERROR(IF(VLOOKUP($A47,TableHandbook[],6,FALSE)=0,"",VLOOKUP($A47,TableHandbook[],6,FALSE)),"")</f>
        <v/>
      </c>
      <c r="G47" s="247" t="str">
        <f>IFERROR(IF(VLOOKUP($A47,TableHandbook[],5,FALSE)=0,"",VLOOKUP($A47,TableHandbook[],5,FALSE)),"")</f>
        <v/>
      </c>
      <c r="H47" s="214" t="str">
        <f>IFERROR(VLOOKUP($A47,TableHandbook[],H$2,FALSE),"")</f>
        <v/>
      </c>
      <c r="I47" s="211" t="str">
        <f>IFERROR(VLOOKUP($A47,TableHandbook[],I$2,FALSE),"")</f>
        <v/>
      </c>
      <c r="J47" s="211" t="str">
        <f>IFERROR(VLOOKUP($A47,TableHandbook[],J$2,FALSE),"")</f>
        <v/>
      </c>
      <c r="K47" s="215" t="str">
        <f>IFERROR(VLOOKUP($A47,TableHandbook[],K$2,FALSE),"")</f>
        <v/>
      </c>
      <c r="L47" s="57"/>
      <c r="M47" s="216">
        <v>18</v>
      </c>
      <c r="N47" s="184"/>
      <c r="O47" s="184"/>
      <c r="P47" s="184"/>
      <c r="Q47" s="184"/>
      <c r="R47" s="184"/>
      <c r="S47" s="184"/>
      <c r="T47" s="184"/>
      <c r="U47" s="184"/>
      <c r="V47" s="184"/>
      <c r="W47" s="184"/>
    </row>
    <row r="48" spans="1:23" ht="18" customHeight="1" x14ac:dyDescent="0.25">
      <c r="A48" s="243" t="str">
        <f t="shared" si="0"/>
        <v/>
      </c>
      <c r="B48" s="244" t="str">
        <f>IFERROR(IF(VLOOKUP($A48,TableHandbook[],2,FALSE)=0,"",VLOOKUP($A48,TableHandbook[],2,FALSE)),"")</f>
        <v/>
      </c>
      <c r="C48" s="245" t="str">
        <f>IFERROR(IF(VLOOKUP($A48,TableHandbook[],3,FALSE)=0,"",VLOOKUP($A48,TableHandbook[],3,FALSE)),"")</f>
        <v/>
      </c>
      <c r="D48" s="245" t="str">
        <f>IFERROR(IF(VLOOKUP($A48,TableHandbook[],4,FALSE)=0,"",VLOOKUP($A48,TableHandbook[],4,FALSE)),"")</f>
        <v/>
      </c>
      <c r="E48" s="246"/>
      <c r="F48" s="247" t="str">
        <f>IFERROR(IF(VLOOKUP($A48,TableHandbook[],6,FALSE)=0,"",VLOOKUP($A48,TableHandbook[],6,FALSE)),"")</f>
        <v/>
      </c>
      <c r="G48" s="247" t="str">
        <f>IFERROR(IF(VLOOKUP($A48,TableHandbook[],5,FALSE)=0,"",VLOOKUP($A48,TableHandbook[],5,FALSE)),"")</f>
        <v/>
      </c>
      <c r="H48" s="214" t="str">
        <f>IFERROR(VLOOKUP($A48,TableHandbook[],H$2,FALSE),"")</f>
        <v/>
      </c>
      <c r="I48" s="211" t="str">
        <f>IFERROR(VLOOKUP($A48,TableHandbook[],I$2,FALSE),"")</f>
        <v/>
      </c>
      <c r="J48" s="211" t="str">
        <f>IFERROR(VLOOKUP($A48,TableHandbook[],J$2,FALSE),"")</f>
        <v/>
      </c>
      <c r="K48" s="215" t="str">
        <f>IFERROR(VLOOKUP($A48,TableHandbook[],K$2,FALSE),"")</f>
        <v/>
      </c>
      <c r="L48" s="57"/>
      <c r="M48" s="216">
        <v>19</v>
      </c>
      <c r="N48" s="184"/>
      <c r="O48" s="184"/>
      <c r="P48" s="184"/>
      <c r="Q48" s="184"/>
      <c r="R48" s="184"/>
      <c r="S48" s="184"/>
      <c r="T48" s="184"/>
      <c r="U48" s="184"/>
      <c r="V48" s="184"/>
      <c r="W48" s="184"/>
    </row>
    <row r="49" spans="1:23" ht="18" customHeight="1" x14ac:dyDescent="0.25">
      <c r="A49" s="243" t="str">
        <f t="shared" si="0"/>
        <v/>
      </c>
      <c r="B49" s="244" t="str">
        <f>IFERROR(IF(VLOOKUP($A49,TableHandbook[],2,FALSE)=0,"",VLOOKUP($A49,TableHandbook[],2,FALSE)),"")</f>
        <v/>
      </c>
      <c r="C49" s="245" t="str">
        <f>IFERROR(IF(VLOOKUP($A49,TableHandbook[],3,FALSE)=0,"",VLOOKUP($A49,TableHandbook[],3,FALSE)),"")</f>
        <v/>
      </c>
      <c r="D49" s="245" t="str">
        <f>IFERROR(IF(VLOOKUP($A49,TableHandbook[],4,FALSE)=0,"",VLOOKUP($A49,TableHandbook[],4,FALSE)),"")</f>
        <v/>
      </c>
      <c r="E49" s="246"/>
      <c r="F49" s="247" t="str">
        <f>IFERROR(IF(VLOOKUP($A49,TableHandbook[],6,FALSE)=0,"",VLOOKUP($A49,TableHandbook[],6,FALSE)),"")</f>
        <v/>
      </c>
      <c r="G49" s="247" t="str">
        <f>IFERROR(IF(VLOOKUP($A49,TableHandbook[],5,FALSE)=0,"",VLOOKUP($A49,TableHandbook[],5,FALSE)),"")</f>
        <v/>
      </c>
      <c r="H49" s="214" t="str">
        <f>IFERROR(VLOOKUP($A49,TableHandbook[],H$2,FALSE),"")</f>
        <v/>
      </c>
      <c r="I49" s="211" t="str">
        <f>IFERROR(VLOOKUP($A49,TableHandbook[],I$2,FALSE),"")</f>
        <v/>
      </c>
      <c r="J49" s="211" t="str">
        <f>IFERROR(VLOOKUP($A49,TableHandbook[],J$2,FALSE),"")</f>
        <v/>
      </c>
      <c r="K49" s="215" t="str">
        <f>IFERROR(VLOOKUP($A49,TableHandbook[],K$2,FALSE),"")</f>
        <v/>
      </c>
      <c r="L49" s="57"/>
      <c r="M49" s="216">
        <v>20</v>
      </c>
      <c r="N49" s="184"/>
      <c r="O49" s="184"/>
      <c r="P49" s="184"/>
      <c r="Q49" s="184"/>
      <c r="R49" s="184"/>
      <c r="S49" s="184"/>
      <c r="T49" s="184"/>
      <c r="U49" s="184"/>
      <c r="V49" s="184"/>
      <c r="W49" s="184"/>
    </row>
    <row r="50" spans="1:23" ht="18" customHeight="1" x14ac:dyDescent="0.25">
      <c r="A50" s="243" t="str">
        <f t="shared" si="0"/>
        <v/>
      </c>
      <c r="B50" s="244" t="str">
        <f>IFERROR(IF(VLOOKUP($A50,TableHandbook[],2,FALSE)=0,"",VLOOKUP($A50,TableHandbook[],2,FALSE)),"")</f>
        <v/>
      </c>
      <c r="C50" s="245" t="str">
        <f>IFERROR(IF(VLOOKUP($A50,TableHandbook[],3,FALSE)=0,"",VLOOKUP($A50,TableHandbook[],3,FALSE)),"")</f>
        <v/>
      </c>
      <c r="D50" s="245" t="str">
        <f>IFERROR(IF(VLOOKUP($A50,TableHandbook[],4,FALSE)=0,"",VLOOKUP($A50,TableHandbook[],4,FALSE)),"")</f>
        <v/>
      </c>
      <c r="E50" s="246"/>
      <c r="F50" s="247" t="str">
        <f>IFERROR(IF(VLOOKUP($A50,TableHandbook[],6,FALSE)=0,"",VLOOKUP($A50,TableHandbook[],6,FALSE)),"")</f>
        <v/>
      </c>
      <c r="G50" s="247" t="str">
        <f>IFERROR(IF(VLOOKUP($A50,TableHandbook[],5,FALSE)=0,"",VLOOKUP($A50,TableHandbook[],5,FALSE)),"")</f>
        <v/>
      </c>
      <c r="H50" s="214" t="str">
        <f>IFERROR(VLOOKUP($A50,TableHandbook[],H$2,FALSE),"")</f>
        <v/>
      </c>
      <c r="I50" s="211" t="str">
        <f>IFERROR(VLOOKUP($A50,TableHandbook[],I$2,FALSE),"")</f>
        <v/>
      </c>
      <c r="J50" s="211" t="str">
        <f>IFERROR(VLOOKUP($A50,TableHandbook[],J$2,FALSE),"")</f>
        <v/>
      </c>
      <c r="K50" s="215" t="str">
        <f>IFERROR(VLOOKUP($A50,TableHandbook[],K$2,FALSE),"")</f>
        <v/>
      </c>
      <c r="L50" s="57"/>
      <c r="M50" s="216">
        <v>21</v>
      </c>
      <c r="N50" s="184"/>
      <c r="O50" s="184"/>
      <c r="P50" s="184"/>
      <c r="Q50" s="184"/>
      <c r="R50" s="184"/>
      <c r="S50" s="184"/>
      <c r="T50" s="184"/>
      <c r="U50" s="184"/>
      <c r="V50" s="184"/>
      <c r="W50" s="184"/>
    </row>
    <row r="51" spans="1:23" ht="18" customHeight="1" x14ac:dyDescent="0.25">
      <c r="A51" s="243" t="str">
        <f t="shared" si="0"/>
        <v/>
      </c>
      <c r="B51" s="244" t="str">
        <f>IFERROR(IF(VLOOKUP($A51,TableHandbook[],2,FALSE)=0,"",VLOOKUP($A51,TableHandbook[],2,FALSE)),"")</f>
        <v/>
      </c>
      <c r="C51" s="245" t="str">
        <f>IFERROR(IF(VLOOKUP($A51,TableHandbook[],3,FALSE)=0,"",VLOOKUP($A51,TableHandbook[],3,FALSE)),"")</f>
        <v/>
      </c>
      <c r="D51" s="245" t="str">
        <f>IFERROR(IF(VLOOKUP($A51,TableHandbook[],4,FALSE)=0,"",VLOOKUP($A51,TableHandbook[],4,FALSE)),"")</f>
        <v/>
      </c>
      <c r="E51" s="246"/>
      <c r="F51" s="247" t="str">
        <f>IFERROR(IF(VLOOKUP($A51,TableHandbook[],6,FALSE)=0,"",VLOOKUP($A51,TableHandbook[],6,FALSE)),"")</f>
        <v/>
      </c>
      <c r="G51" s="247" t="str">
        <f>IFERROR(IF(VLOOKUP($A51,TableHandbook[],5,FALSE)=0,"",VLOOKUP($A51,TableHandbook[],5,FALSE)),"")</f>
        <v/>
      </c>
      <c r="H51" s="214" t="str">
        <f>IFERROR(VLOOKUP($A51,TableHandbook[],H$2,FALSE),"")</f>
        <v/>
      </c>
      <c r="I51" s="211" t="str">
        <f>IFERROR(VLOOKUP($A51,TableHandbook[],I$2,FALSE),"")</f>
        <v/>
      </c>
      <c r="J51" s="211" t="str">
        <f>IFERROR(VLOOKUP($A51,TableHandbook[],J$2,FALSE),"")</f>
        <v/>
      </c>
      <c r="K51" s="215" t="str">
        <f>IFERROR(VLOOKUP($A51,TableHandbook[],K$2,FALSE),"")</f>
        <v/>
      </c>
      <c r="L51" s="57"/>
      <c r="M51" s="216">
        <v>22</v>
      </c>
      <c r="N51" s="184"/>
      <c r="O51" s="184"/>
      <c r="P51" s="184"/>
      <c r="Q51" s="184"/>
      <c r="R51" s="184"/>
      <c r="S51" s="184"/>
      <c r="T51" s="184"/>
      <c r="U51" s="184"/>
      <c r="V51" s="184"/>
      <c r="W51" s="184"/>
    </row>
    <row r="52" spans="1:23" ht="18" customHeight="1" x14ac:dyDescent="0.25">
      <c r="A52" s="243" t="str">
        <f t="shared" si="0"/>
        <v/>
      </c>
      <c r="B52" s="244" t="str">
        <f>IFERROR(IF(VLOOKUP($A52,TableHandbook[],2,FALSE)=0,"",VLOOKUP($A52,TableHandbook[],2,FALSE)),"")</f>
        <v/>
      </c>
      <c r="C52" s="245" t="str">
        <f>IFERROR(IF(VLOOKUP($A52,TableHandbook[],3,FALSE)=0,"",VLOOKUP($A52,TableHandbook[],3,FALSE)),"")</f>
        <v/>
      </c>
      <c r="D52" s="245" t="str">
        <f>IFERROR(IF(VLOOKUP($A52,TableHandbook[],4,FALSE)=0,"",VLOOKUP($A52,TableHandbook[],4,FALSE)),"")</f>
        <v/>
      </c>
      <c r="E52" s="246"/>
      <c r="F52" s="247" t="str">
        <f>IFERROR(IF(VLOOKUP($A52,TableHandbook[],6,FALSE)=0,"",VLOOKUP($A52,TableHandbook[],6,FALSE)),"")</f>
        <v/>
      </c>
      <c r="G52" s="247" t="str">
        <f>IFERROR(IF(VLOOKUP($A52,TableHandbook[],5,FALSE)=0,"",VLOOKUP($A52,TableHandbook[],5,FALSE)),"")</f>
        <v/>
      </c>
      <c r="H52" s="214" t="str">
        <f>IFERROR(VLOOKUP($A52,TableHandbook[],H$2,FALSE),"")</f>
        <v/>
      </c>
      <c r="I52" s="211" t="str">
        <f>IFERROR(VLOOKUP($A52,TableHandbook[],I$2,FALSE),"")</f>
        <v/>
      </c>
      <c r="J52" s="211" t="str">
        <f>IFERROR(VLOOKUP($A52,TableHandbook[],J$2,FALSE),"")</f>
        <v/>
      </c>
      <c r="K52" s="215" t="str">
        <f>IFERROR(VLOOKUP($A52,TableHandbook[],K$2,FALSE),"")</f>
        <v/>
      </c>
      <c r="L52" s="57"/>
      <c r="M52" s="216">
        <v>23</v>
      </c>
      <c r="N52" s="184"/>
      <c r="O52" s="184"/>
      <c r="P52" s="184"/>
      <c r="Q52" s="184"/>
      <c r="R52" s="184"/>
      <c r="S52" s="184"/>
      <c r="T52" s="184"/>
      <c r="U52" s="184"/>
      <c r="V52" s="184"/>
      <c r="W52" s="184"/>
    </row>
    <row r="53" spans="1:23" ht="18" customHeight="1" x14ac:dyDescent="0.25">
      <c r="A53" s="243" t="str">
        <f t="shared" si="0"/>
        <v/>
      </c>
      <c r="B53" s="244" t="str">
        <f>IFERROR(IF(VLOOKUP($A53,TableHandbook[],2,FALSE)=0,"",VLOOKUP($A53,TableHandbook[],2,FALSE)),"")</f>
        <v/>
      </c>
      <c r="C53" s="245" t="str">
        <f>IFERROR(IF(VLOOKUP($A53,TableHandbook[],3,FALSE)=0,"",VLOOKUP($A53,TableHandbook[],3,FALSE)),"")</f>
        <v/>
      </c>
      <c r="D53" s="245" t="str">
        <f>IFERROR(IF(VLOOKUP($A53,TableHandbook[],4,FALSE)=0,"",VLOOKUP($A53,TableHandbook[],4,FALSE)),"")</f>
        <v/>
      </c>
      <c r="E53" s="246"/>
      <c r="F53" s="247" t="str">
        <f>IFERROR(IF(VLOOKUP($A53,TableHandbook[],6,FALSE)=0,"",VLOOKUP($A53,TableHandbook[],6,FALSE)),"")</f>
        <v/>
      </c>
      <c r="G53" s="247" t="str">
        <f>IFERROR(IF(VLOOKUP($A53,TableHandbook[],5,FALSE)=0,"",VLOOKUP($A53,TableHandbook[],5,FALSE)),"")</f>
        <v/>
      </c>
      <c r="H53" s="214" t="str">
        <f>IFERROR(VLOOKUP($A53,TableHandbook[],H$2,FALSE),"")</f>
        <v/>
      </c>
      <c r="I53" s="211" t="str">
        <f>IFERROR(VLOOKUP($A53,TableHandbook[],I$2,FALSE),"")</f>
        <v/>
      </c>
      <c r="J53" s="211" t="str">
        <f>IFERROR(VLOOKUP($A53,TableHandbook[],J$2,FALSE),"")</f>
        <v/>
      </c>
      <c r="K53" s="215" t="str">
        <f>IFERROR(VLOOKUP($A53,TableHandbook[],K$2,FALSE),"")</f>
        <v/>
      </c>
      <c r="L53" s="57"/>
      <c r="M53" s="216">
        <v>24</v>
      </c>
      <c r="N53" s="184"/>
      <c r="O53" s="184"/>
      <c r="P53" s="184"/>
      <c r="Q53" s="184"/>
      <c r="R53" s="184"/>
      <c r="S53" s="184"/>
      <c r="T53" s="184"/>
      <c r="U53" s="184"/>
      <c r="V53" s="184"/>
      <c r="W53" s="184"/>
    </row>
    <row r="54" spans="1:23" ht="18" customHeight="1" x14ac:dyDescent="0.25">
      <c r="A54" s="243" t="str">
        <f>IFERROR(IF(HLOOKUP($L$29,RangeOptions,$M54,FALSE)=0,"",HLOOKUP($L$29,RangeOptions,$M54,FALSE)),"")</f>
        <v/>
      </c>
      <c r="B54" s="244" t="str">
        <f>IFERROR(IF(VLOOKUP($A54,TableHandbook[],2,FALSE)=0,"",VLOOKUP($A54,TableHandbook[],2,FALSE)),"")</f>
        <v/>
      </c>
      <c r="C54" s="245" t="str">
        <f>IFERROR(IF(VLOOKUP($A54,TableHandbook[],3,FALSE)=0,"",VLOOKUP($A54,TableHandbook[],3,FALSE)),"")</f>
        <v/>
      </c>
      <c r="D54" s="245" t="str">
        <f>IFERROR(IF(VLOOKUP($A54,TableHandbook[],4,FALSE)=0,"",VLOOKUP($A54,TableHandbook[],4,FALSE)),"")</f>
        <v/>
      </c>
      <c r="E54" s="245"/>
      <c r="F54" s="244" t="str">
        <f>IFERROR(IF(VLOOKUP($A54,TableHandbook[],6,FALSE)=0,"",VLOOKUP($A54,TableHandbook[],6,FALSE)),"")</f>
        <v/>
      </c>
      <c r="G54" s="244" t="str">
        <f>IFERROR(IF(VLOOKUP($A54,TableHandbook[],5,FALSE)=0,"",VLOOKUP($A54,TableHandbook[],5,FALSE)),"")</f>
        <v/>
      </c>
      <c r="H54" s="214" t="str">
        <f>IFERROR(VLOOKUP($A54,TableHandbook[],H$2,FALSE),"")</f>
        <v/>
      </c>
      <c r="I54" s="211" t="str">
        <f>IFERROR(VLOOKUP($A54,TableHandbook[],I$2,FALSE),"")</f>
        <v/>
      </c>
      <c r="J54" s="211" t="str">
        <f>IFERROR(VLOOKUP($A54,TableHandbook[],J$2,FALSE),"")</f>
        <v/>
      </c>
      <c r="K54" s="215" t="str">
        <f>IFERROR(VLOOKUP($A54,TableHandbook[],K$2,FALSE),"")</f>
        <v/>
      </c>
      <c r="L54" s="56"/>
      <c r="M54" s="216">
        <v>25</v>
      </c>
      <c r="N54" s="184"/>
      <c r="O54" s="184"/>
      <c r="P54" s="184"/>
      <c r="Q54" s="184"/>
      <c r="R54" s="184"/>
      <c r="S54" s="184"/>
      <c r="T54" s="184"/>
      <c r="U54" s="184"/>
      <c r="V54" s="184"/>
      <c r="W54" s="184"/>
    </row>
    <row r="55" spans="1:23" ht="18" customHeight="1" x14ac:dyDescent="0.25">
      <c r="A55" s="243" t="str">
        <f>IFERROR(IF(HLOOKUP($L$29,RangeOptions,$M55,FALSE)=0,"",HLOOKUP($L$29,RangeOptions,$M55,FALSE)),"")</f>
        <v/>
      </c>
      <c r="B55" s="244" t="str">
        <f>IFERROR(IF(VLOOKUP($A55,TableHandbook[],2,FALSE)=0,"",VLOOKUP($A55,TableHandbook[],2,FALSE)),"")</f>
        <v/>
      </c>
      <c r="C55" s="245" t="str">
        <f>IFERROR(IF(VLOOKUP($A55,TableHandbook[],3,FALSE)=0,"",VLOOKUP($A55,TableHandbook[],3,FALSE)),"")</f>
        <v/>
      </c>
      <c r="D55" s="245" t="str">
        <f>IFERROR(IF(VLOOKUP($A55,TableHandbook[],4,FALSE)=0,"",VLOOKUP($A55,TableHandbook[],4,FALSE)),"")</f>
        <v/>
      </c>
      <c r="E55" s="246"/>
      <c r="F55" s="247" t="str">
        <f>IFERROR(IF(VLOOKUP($A55,TableHandbook[],6,FALSE)=0,"",VLOOKUP($A55,TableHandbook[],6,FALSE)),"")</f>
        <v/>
      </c>
      <c r="G55" s="247" t="str">
        <f>IFERROR(IF(VLOOKUP($A55,TableHandbook[],5,FALSE)=0,"",VLOOKUP($A55,TableHandbook[],5,FALSE)),"")</f>
        <v/>
      </c>
      <c r="H55" s="214" t="str">
        <f>IFERROR(VLOOKUP($A55,TableHandbook[],H$2,FALSE),"")</f>
        <v/>
      </c>
      <c r="I55" s="211" t="str">
        <f>IFERROR(VLOOKUP($A55,TableHandbook[],I$2,FALSE),"")</f>
        <v/>
      </c>
      <c r="J55" s="211" t="str">
        <f>IFERROR(VLOOKUP($A55,TableHandbook[],J$2,FALSE),"")</f>
        <v/>
      </c>
      <c r="K55" s="215" t="str">
        <f>IFERROR(VLOOKUP($A55,TableHandbook[],K$2,FALSE),"")</f>
        <v/>
      </c>
      <c r="L55" s="56"/>
      <c r="M55" s="216">
        <v>26</v>
      </c>
      <c r="N55" s="184"/>
      <c r="O55" s="184"/>
      <c r="P55" s="184"/>
      <c r="Q55" s="184"/>
      <c r="R55" s="184"/>
      <c r="S55" s="184"/>
      <c r="T55" s="184"/>
      <c r="U55" s="184"/>
      <c r="V55" s="184"/>
      <c r="W55" s="184"/>
    </row>
    <row r="56" spans="1:23" ht="18" customHeight="1" x14ac:dyDescent="0.25">
      <c r="A56" s="243" t="str">
        <f>IFERROR(IF(HLOOKUP($L$29,RangeOptions,$M56,FALSE)=0,"",HLOOKUP($L$29,RangeOptions,$M56,FALSE)),"")</f>
        <v/>
      </c>
      <c r="B56" s="244" t="str">
        <f>IFERROR(IF(VLOOKUP($A56,TableHandbook[],2,FALSE)=0,"",VLOOKUP($A56,TableHandbook[],2,FALSE)),"")</f>
        <v/>
      </c>
      <c r="C56" s="245" t="str">
        <f>IFERROR(IF(VLOOKUP($A56,TableHandbook[],3,FALSE)=0,"",VLOOKUP($A56,TableHandbook[],3,FALSE)),"")</f>
        <v/>
      </c>
      <c r="D56" s="245" t="str">
        <f>IFERROR(IF(VLOOKUP($A56,TableHandbook[],4,FALSE)=0,"",VLOOKUP($A56,TableHandbook[],4,FALSE)),"")</f>
        <v/>
      </c>
      <c r="E56" s="246"/>
      <c r="F56" s="247" t="str">
        <f>IFERROR(IF(VLOOKUP($A56,TableHandbook[],6,FALSE)=0,"",VLOOKUP($A56,TableHandbook[],6,FALSE)),"")</f>
        <v/>
      </c>
      <c r="G56" s="247" t="str">
        <f>IFERROR(IF(VLOOKUP($A56,TableHandbook[],5,FALSE)=0,"",VLOOKUP($A56,TableHandbook[],5,FALSE)),"")</f>
        <v/>
      </c>
      <c r="H56" s="214" t="str">
        <f>IFERROR(VLOOKUP($A56,TableHandbook[],H$2,FALSE),"")</f>
        <v/>
      </c>
      <c r="I56" s="211" t="str">
        <f>IFERROR(VLOOKUP($A56,TableHandbook[],I$2,FALSE),"")</f>
        <v/>
      </c>
      <c r="J56" s="211" t="str">
        <f>IFERROR(VLOOKUP($A56,TableHandbook[],J$2,FALSE),"")</f>
        <v/>
      </c>
      <c r="K56" s="215" t="str">
        <f>IFERROR(VLOOKUP($A56,TableHandbook[],K$2,FALSE),"")</f>
        <v/>
      </c>
      <c r="L56" s="56"/>
      <c r="M56" s="216">
        <v>27</v>
      </c>
      <c r="N56" s="184"/>
      <c r="O56" s="184"/>
      <c r="P56" s="184"/>
      <c r="Q56" s="184"/>
      <c r="R56" s="184"/>
      <c r="S56" s="184"/>
      <c r="T56" s="184"/>
      <c r="U56" s="184"/>
      <c r="V56" s="184"/>
      <c r="W56" s="184"/>
    </row>
    <row r="57" spans="1:23" ht="18" customHeight="1" x14ac:dyDescent="0.25">
      <c r="A57" s="243" t="str">
        <f t="shared" si="0"/>
        <v/>
      </c>
      <c r="B57" s="244" t="str">
        <f>IFERROR(IF(VLOOKUP($A57,TableHandbook[],2,FALSE)=0,"",VLOOKUP($A57,TableHandbook[],2,FALSE)),"")</f>
        <v/>
      </c>
      <c r="C57" s="245" t="str">
        <f>IFERROR(IF(VLOOKUP($A57,TableHandbook[],3,FALSE)=0,"",VLOOKUP($A57,TableHandbook[],3,FALSE)),"")</f>
        <v/>
      </c>
      <c r="D57" s="245" t="str">
        <f>IFERROR(IF(VLOOKUP($A57,TableHandbook[],4,FALSE)=0,"",VLOOKUP($A57,TableHandbook[],4,FALSE)),"")</f>
        <v/>
      </c>
      <c r="E57" s="246"/>
      <c r="F57" s="247" t="str">
        <f>IFERROR(IF(VLOOKUP($A57,TableHandbook[],6,FALSE)=0,"",VLOOKUP($A57,TableHandbook[],6,FALSE)),"")</f>
        <v/>
      </c>
      <c r="G57" s="247" t="str">
        <f>IFERROR(IF(VLOOKUP($A57,TableHandbook[],5,FALSE)=0,"",VLOOKUP($A57,TableHandbook[],5,FALSE)),"")</f>
        <v/>
      </c>
      <c r="H57" s="214" t="str">
        <f>IFERROR(VLOOKUP($A57,TableHandbook[],H$2,FALSE),"")</f>
        <v/>
      </c>
      <c r="I57" s="211" t="str">
        <f>IFERROR(VLOOKUP($A57,TableHandbook[],I$2,FALSE),"")</f>
        <v/>
      </c>
      <c r="J57" s="211" t="str">
        <f>IFERROR(VLOOKUP($A57,TableHandbook[],J$2,FALSE),"")</f>
        <v/>
      </c>
      <c r="K57" s="215" t="str">
        <f>IFERROR(VLOOKUP($A57,TableHandbook[],K$2,FALSE),"")</f>
        <v/>
      </c>
      <c r="L57" s="56"/>
      <c r="M57" s="216">
        <v>28</v>
      </c>
      <c r="N57" s="184"/>
      <c r="O57" s="184"/>
      <c r="P57" s="184"/>
      <c r="Q57" s="184"/>
      <c r="R57" s="184"/>
      <c r="S57" s="184"/>
      <c r="T57" s="184"/>
      <c r="U57" s="184"/>
      <c r="V57" s="184"/>
      <c r="W57" s="184"/>
    </row>
    <row r="58" spans="1:23" ht="18" customHeight="1" x14ac:dyDescent="0.25">
      <c r="A58" s="243" t="str">
        <f t="shared" si="0"/>
        <v/>
      </c>
      <c r="B58" s="244" t="str">
        <f>IFERROR(IF(VLOOKUP($A58,TableHandbook[],2,FALSE)=0,"",VLOOKUP($A58,TableHandbook[],2,FALSE)),"")</f>
        <v/>
      </c>
      <c r="C58" s="245" t="str">
        <f>IFERROR(IF(VLOOKUP($A58,TableHandbook[],3,FALSE)=0,"",VLOOKUP($A58,TableHandbook[],3,FALSE)),"")</f>
        <v/>
      </c>
      <c r="D58" s="245" t="str">
        <f>IFERROR(IF(VLOOKUP($A58,TableHandbook[],4,FALSE)=0,"",VLOOKUP($A58,TableHandbook[],4,FALSE)),"")</f>
        <v/>
      </c>
      <c r="E58" s="246"/>
      <c r="F58" s="247" t="str">
        <f>IFERROR(IF(VLOOKUP($A58,TableHandbook[],6,FALSE)=0,"",VLOOKUP($A58,TableHandbook[],6,FALSE)),"")</f>
        <v/>
      </c>
      <c r="G58" s="247" t="str">
        <f>IFERROR(IF(VLOOKUP($A58,TableHandbook[],5,FALSE)=0,"",VLOOKUP($A58,TableHandbook[],5,FALSE)),"")</f>
        <v/>
      </c>
      <c r="H58" s="214" t="str">
        <f>IFERROR(VLOOKUP($A58,TableHandbook[],H$2,FALSE),"")</f>
        <v/>
      </c>
      <c r="I58" s="211" t="str">
        <f>IFERROR(VLOOKUP($A58,TableHandbook[],I$2,FALSE),"")</f>
        <v/>
      </c>
      <c r="J58" s="211" t="str">
        <f>IFERROR(VLOOKUP($A58,TableHandbook[],J$2,FALSE),"")</f>
        <v/>
      </c>
      <c r="K58" s="215" t="str">
        <f>IFERROR(VLOOKUP($A58,TableHandbook[],K$2,FALSE),"")</f>
        <v/>
      </c>
      <c r="L58" s="56"/>
      <c r="M58" s="216">
        <v>29</v>
      </c>
      <c r="N58" s="184"/>
      <c r="O58" s="184"/>
      <c r="P58" s="184"/>
      <c r="Q58" s="184"/>
      <c r="R58" s="184"/>
      <c r="S58" s="184"/>
      <c r="T58" s="184"/>
      <c r="U58" s="184"/>
      <c r="V58" s="184"/>
      <c r="W58" s="184"/>
    </row>
    <row r="59" spans="1:23" ht="18" customHeight="1" x14ac:dyDescent="0.25">
      <c r="A59" s="243" t="str">
        <f t="shared" si="0"/>
        <v/>
      </c>
      <c r="B59" s="244" t="str">
        <f>IFERROR(IF(VLOOKUP($A59,TableHandbook[],2,FALSE)=0,"",VLOOKUP($A59,TableHandbook[],2,FALSE)),"")</f>
        <v/>
      </c>
      <c r="C59" s="245" t="str">
        <f>IFERROR(IF(VLOOKUP($A59,TableHandbook[],3,FALSE)=0,"",VLOOKUP($A59,TableHandbook[],3,FALSE)),"")</f>
        <v/>
      </c>
      <c r="D59" s="245" t="str">
        <f>IFERROR(IF(VLOOKUP($A59,TableHandbook[],4,FALSE)=0,"",VLOOKUP($A59,TableHandbook[],4,FALSE)),"")</f>
        <v/>
      </c>
      <c r="E59" s="246"/>
      <c r="F59" s="247" t="str">
        <f>IFERROR(IF(VLOOKUP($A59,TableHandbook[],6,FALSE)=0,"",VLOOKUP($A59,TableHandbook[],6,FALSE)),"")</f>
        <v/>
      </c>
      <c r="G59" s="247" t="str">
        <f>IFERROR(IF(VLOOKUP($A59,TableHandbook[],5,FALSE)=0,"",VLOOKUP($A59,TableHandbook[],5,FALSE)),"")</f>
        <v/>
      </c>
      <c r="H59" s="214" t="str">
        <f>IFERROR(VLOOKUP($A59,TableHandbook[],H$2,FALSE),"")</f>
        <v/>
      </c>
      <c r="I59" s="211" t="str">
        <f>IFERROR(VLOOKUP($A59,TableHandbook[],I$2,FALSE),"")</f>
        <v/>
      </c>
      <c r="J59" s="211" t="str">
        <f>IFERROR(VLOOKUP($A59,TableHandbook[],J$2,FALSE),"")</f>
        <v/>
      </c>
      <c r="K59" s="215" t="str">
        <f>IFERROR(VLOOKUP($A59,TableHandbook[],K$2,FALSE),"")</f>
        <v/>
      </c>
      <c r="L59" s="56"/>
      <c r="M59" s="216">
        <v>30</v>
      </c>
      <c r="N59" s="184"/>
      <c r="O59" s="184"/>
      <c r="P59" s="184"/>
      <c r="Q59" s="184"/>
      <c r="R59" s="184"/>
      <c r="S59" s="184"/>
      <c r="T59" s="184"/>
      <c r="U59" s="184"/>
      <c r="V59" s="184"/>
      <c r="W59" s="184"/>
    </row>
    <row r="60" spans="1:23" ht="18" customHeight="1" x14ac:dyDescent="0.25">
      <c r="A60" s="243" t="str">
        <f t="shared" si="0"/>
        <v/>
      </c>
      <c r="B60" s="244" t="str">
        <f>IFERROR(IF(VLOOKUP($A60,TableHandbook[],2,FALSE)=0,"",VLOOKUP($A60,TableHandbook[],2,FALSE)),"")</f>
        <v/>
      </c>
      <c r="C60" s="245" t="str">
        <f>IFERROR(IF(VLOOKUP($A60,TableHandbook[],3,FALSE)=0,"",VLOOKUP($A60,TableHandbook[],3,FALSE)),"")</f>
        <v/>
      </c>
      <c r="D60" s="245" t="str">
        <f>IFERROR(IF(VLOOKUP($A60,TableHandbook[],4,FALSE)=0,"",VLOOKUP($A60,TableHandbook[],4,FALSE)),"")</f>
        <v/>
      </c>
      <c r="E60" s="246"/>
      <c r="F60" s="247" t="str">
        <f>IFERROR(IF(VLOOKUP($A60,TableHandbook[],6,FALSE)=0,"",VLOOKUP($A60,TableHandbook[],6,FALSE)),"")</f>
        <v/>
      </c>
      <c r="G60" s="247" t="str">
        <f>IFERROR(IF(VLOOKUP($A60,TableHandbook[],5,FALSE)=0,"",VLOOKUP($A60,TableHandbook[],5,FALSE)),"")</f>
        <v/>
      </c>
      <c r="H60" s="214" t="str">
        <f>IFERROR(VLOOKUP($A60,TableHandbook[],H$2,FALSE),"")</f>
        <v/>
      </c>
      <c r="I60" s="211" t="str">
        <f>IFERROR(VLOOKUP($A60,TableHandbook[],I$2,FALSE),"")</f>
        <v/>
      </c>
      <c r="J60" s="211" t="str">
        <f>IFERROR(VLOOKUP($A60,TableHandbook[],J$2,FALSE),"")</f>
        <v/>
      </c>
      <c r="K60" s="215" t="str">
        <f>IFERROR(VLOOKUP($A60,TableHandbook[],K$2,FALSE),"")</f>
        <v/>
      </c>
      <c r="L60" s="57"/>
      <c r="M60" s="216">
        <v>31</v>
      </c>
      <c r="N60" s="184"/>
      <c r="O60" s="184"/>
      <c r="P60" s="184"/>
      <c r="Q60" s="184"/>
      <c r="R60" s="184"/>
      <c r="S60" s="184"/>
      <c r="T60" s="184"/>
      <c r="U60" s="184"/>
      <c r="V60" s="184"/>
      <c r="W60" s="184"/>
    </row>
    <row r="61" spans="1:23" s="41" customFormat="1" ht="32.25" customHeight="1" x14ac:dyDescent="0.25">
      <c r="A61" s="256" t="s">
        <v>28</v>
      </c>
      <c r="B61" s="256"/>
      <c r="C61" s="256"/>
      <c r="D61" s="256"/>
      <c r="E61" s="256"/>
      <c r="F61" s="256"/>
      <c r="G61" s="256"/>
      <c r="H61" s="256"/>
      <c r="I61" s="256"/>
      <c r="J61" s="256"/>
      <c r="K61" s="256"/>
      <c r="L61" s="256"/>
      <c r="M61" s="184"/>
      <c r="N61" s="184"/>
      <c r="O61" s="184"/>
      <c r="P61" s="184"/>
      <c r="Q61" s="184"/>
      <c r="R61" s="184"/>
      <c r="S61" s="184"/>
      <c r="T61" s="184"/>
      <c r="U61" s="184"/>
      <c r="V61" s="184"/>
      <c r="W61" s="184"/>
    </row>
    <row r="62" spans="1:23" s="45" customFormat="1" ht="24.95" customHeight="1" x14ac:dyDescent="0.3">
      <c r="A62" s="123" t="s">
        <v>29</v>
      </c>
      <c r="B62" s="123"/>
      <c r="C62" s="123"/>
      <c r="D62" s="124"/>
      <c r="E62" s="124"/>
      <c r="F62" s="124"/>
      <c r="G62" s="124"/>
      <c r="H62" s="124"/>
      <c r="I62" s="124"/>
      <c r="J62" s="124"/>
      <c r="K62" s="124"/>
      <c r="L62" s="124"/>
      <c r="M62" s="248"/>
      <c r="N62" s="248"/>
      <c r="O62" s="248"/>
      <c r="P62" s="249"/>
      <c r="Q62" s="249"/>
      <c r="R62" s="249"/>
      <c r="S62" s="249"/>
      <c r="T62" s="249"/>
      <c r="U62" s="249"/>
      <c r="V62" s="249"/>
      <c r="W62" s="249"/>
    </row>
    <row r="63" spans="1:23" s="41" customFormat="1" ht="15" customHeight="1" x14ac:dyDescent="0.25">
      <c r="A63" s="250" t="s">
        <v>30</v>
      </c>
      <c r="B63" s="250"/>
      <c r="C63" s="250"/>
      <c r="D63" s="250"/>
      <c r="E63" s="251"/>
      <c r="F63" s="235"/>
      <c r="G63" s="252"/>
      <c r="H63" s="252"/>
      <c r="I63" s="252"/>
      <c r="J63" s="252"/>
      <c r="K63" s="252"/>
      <c r="L63" s="252" t="s">
        <v>31</v>
      </c>
      <c r="M63" s="184"/>
      <c r="N63" s="184"/>
      <c r="O63" s="184"/>
      <c r="P63" s="184"/>
      <c r="Q63" s="184"/>
      <c r="R63" s="184"/>
      <c r="S63" s="184"/>
      <c r="T63" s="184"/>
      <c r="U63" s="184"/>
      <c r="V63" s="184"/>
      <c r="W63" s="184"/>
    </row>
  </sheetData>
  <sheetProtection algorithmName="SHA-512" hashValue="0JgR8Z+SKSdVZFnf6QMdgeydew4glxgvdVD6A5UTrzYdpAlDLyQODRvJLqUL2tg0yZL13dzTLyuoYMzJZRURhg==" saltValue="nytYtIudqMN/7xHEhLBlgg==" spinCount="100000" sheet="1" objects="1" scenarios="1" formatCells="0"/>
  <mergeCells count="2">
    <mergeCell ref="A3:D3"/>
    <mergeCell ref="A61:L61"/>
  </mergeCells>
  <conditionalFormatting sqref="D5:D6">
    <cfRule type="containsText" dxfId="70" priority="2" operator="containsText" text="Choose">
      <formula>NOT(ISERROR(SEARCH("Choose",D5)))</formula>
    </cfRule>
  </conditionalFormatting>
  <conditionalFormatting sqref="A9:L27 A31:L60">
    <cfRule type="expression" dxfId="69" priority="1">
      <formula>$A9=""</formula>
    </cfRule>
  </conditionalFormatting>
  <dataValidations count="1">
    <dataValidation type="list" allowBlank="1" showInputMessage="1" showErrorMessage="1" sqref="L23 L13"/>
  </dataValidations>
  <hyperlinks>
    <hyperlink ref="A62:L6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8" orientation="portrait" r:id="rId2"/>
  <rowBreaks count="1" manualBreakCount="1">
    <brk id="2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Unitsets!$A$12:$A$14</xm:f>
          </x14:formula1>
          <xm:sqref>D6</xm:sqref>
        </x14:dataValidation>
        <x14:dataValidation type="list" showInputMessage="1" showErrorMessage="1">
          <x14:formula1>
            <xm:f>Unitsets!$A$6:$A$9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zoomScaleNormal="100" workbookViewId="0">
      <selection activeCell="A19" sqref="A19"/>
    </sheetView>
  </sheetViews>
  <sheetFormatPr defaultRowHeight="15.75" x14ac:dyDescent="0.25"/>
  <cols>
    <col min="1" max="1" width="49.875" style="19" bestFit="1" customWidth="1"/>
    <col min="2" max="2" width="10" style="11" bestFit="1" customWidth="1"/>
    <col min="3" max="3" width="8.875" style="11" bestFit="1" customWidth="1"/>
    <col min="4" max="4" width="19.875" style="11" bestFit="1" customWidth="1"/>
    <col min="5" max="5" width="13.75" style="11" bestFit="1" customWidth="1"/>
    <col min="6" max="7" width="13.125" style="11" bestFit="1" customWidth="1"/>
    <col min="8" max="8" width="12.25" style="11" bestFit="1" customWidth="1"/>
    <col min="9" max="9" width="3.625" customWidth="1"/>
    <col min="10" max="10" width="7.875" bestFit="1" customWidth="1"/>
    <col min="11" max="11" width="12" bestFit="1" customWidth="1"/>
    <col min="12" max="12" width="9.75" bestFit="1" customWidth="1"/>
    <col min="13" max="13" width="7.625" customWidth="1"/>
    <col min="14" max="14" width="6" customWidth="1"/>
    <col min="15" max="15" width="7.625" customWidth="1"/>
    <col min="16" max="16" width="6" customWidth="1"/>
    <col min="17" max="17" width="7.625" customWidth="1"/>
    <col min="18" max="18" width="6" customWidth="1"/>
    <col min="19" max="19" width="7.625" customWidth="1"/>
    <col min="20" max="20" width="6" customWidth="1"/>
    <col min="21" max="21" width="7.625" customWidth="1"/>
    <col min="22" max="22" width="6.625" customWidth="1"/>
    <col min="23" max="23" width="15.625" bestFit="1" customWidth="1"/>
    <col min="24" max="24" width="4.5" bestFit="1" customWidth="1"/>
    <col min="25" max="25" width="5" bestFit="1" customWidth="1"/>
    <col min="26" max="26" width="37" bestFit="1" customWidth="1"/>
    <col min="27" max="27" width="6.75" bestFit="1" customWidth="1"/>
    <col min="28" max="28" width="19.625" bestFit="1" customWidth="1"/>
    <col min="29" max="32" width="5.375" bestFit="1" customWidth="1"/>
    <col min="34" max="34" width="4.375" customWidth="1"/>
    <col min="35" max="35" width="34.5" bestFit="1" customWidth="1"/>
    <col min="37" max="37" width="20.875" bestFit="1" customWidth="1"/>
  </cols>
  <sheetData>
    <row r="1" spans="1:40" x14ac:dyDescent="0.25">
      <c r="A1" s="21" t="s">
        <v>32</v>
      </c>
      <c r="B1" s="22"/>
      <c r="C1" s="22"/>
      <c r="D1" s="22"/>
    </row>
    <row r="2" spans="1:40" x14ac:dyDescent="0.25">
      <c r="J2" s="49"/>
      <c r="K2" s="14"/>
      <c r="L2" s="15"/>
      <c r="M2" s="14"/>
      <c r="N2" s="13"/>
      <c r="O2" s="14"/>
      <c r="P2" s="15"/>
      <c r="Q2" s="14"/>
      <c r="R2" s="52"/>
      <c r="S2" s="14"/>
      <c r="T2" s="15"/>
      <c r="U2" s="15"/>
      <c r="V2" s="15"/>
      <c r="W2" s="113" t="s">
        <v>33</v>
      </c>
      <c r="X2">
        <v>2</v>
      </c>
      <c r="Y2">
        <v>3</v>
      </c>
      <c r="Z2">
        <v>4</v>
      </c>
      <c r="AA2">
        <v>5</v>
      </c>
      <c r="AB2">
        <v>6</v>
      </c>
      <c r="AC2">
        <v>10</v>
      </c>
      <c r="AD2">
        <f>AC2+1</f>
        <v>11</v>
      </c>
      <c r="AE2">
        <f t="shared" ref="AE2:AF2" si="0">AD2+1</f>
        <v>12</v>
      </c>
      <c r="AF2">
        <f t="shared" si="0"/>
        <v>13</v>
      </c>
      <c r="AG2" s="30"/>
      <c r="AH2" s="30"/>
      <c r="AI2" s="30"/>
      <c r="AJ2" s="30"/>
      <c r="AK2" s="30"/>
      <c r="AL2" s="30"/>
      <c r="AM2" s="30"/>
      <c r="AN2" s="30"/>
    </row>
    <row r="3" spans="1:40" ht="31.5" x14ac:dyDescent="0.25">
      <c r="H3" s="116" t="s">
        <v>34</v>
      </c>
      <c r="I3" s="3">
        <v>1</v>
      </c>
      <c r="J3" s="1"/>
      <c r="K3" s="16" t="s">
        <v>35</v>
      </c>
      <c r="L3" s="31"/>
      <c r="M3" s="17" t="s">
        <v>36</v>
      </c>
      <c r="N3" s="1"/>
      <c r="O3" s="18" t="s">
        <v>37</v>
      </c>
      <c r="P3" s="2"/>
      <c r="Q3" s="18" t="s">
        <v>38</v>
      </c>
      <c r="R3" s="54"/>
      <c r="S3" s="16" t="s">
        <v>39</v>
      </c>
      <c r="T3" s="54"/>
      <c r="U3" s="18" t="s">
        <v>33</v>
      </c>
      <c r="V3" s="50"/>
      <c r="W3" s="58" t="s">
        <v>40</v>
      </c>
      <c r="X3" s="58" t="s">
        <v>1</v>
      </c>
      <c r="Y3" s="59"/>
      <c r="Z3" s="58" t="s">
        <v>41</v>
      </c>
      <c r="AA3" s="60" t="s">
        <v>5</v>
      </c>
      <c r="AB3" s="60" t="s">
        <v>42</v>
      </c>
      <c r="AC3" s="62" t="s">
        <v>43</v>
      </c>
      <c r="AD3" s="62" t="s">
        <v>44</v>
      </c>
      <c r="AE3" s="62" t="s">
        <v>45</v>
      </c>
      <c r="AF3" s="62" t="s">
        <v>46</v>
      </c>
      <c r="AG3" s="30"/>
      <c r="AH3" s="30"/>
      <c r="AI3" s="30"/>
      <c r="AJ3" s="30"/>
      <c r="AK3" s="30"/>
      <c r="AL3" s="30"/>
      <c r="AM3" s="30"/>
      <c r="AN3" s="30"/>
    </row>
    <row r="4" spans="1:40" x14ac:dyDescent="0.25">
      <c r="I4" s="26">
        <v>2</v>
      </c>
      <c r="J4" s="89" t="s">
        <v>47</v>
      </c>
      <c r="K4" s="91" t="s">
        <v>48</v>
      </c>
      <c r="L4" s="89" t="s">
        <v>49</v>
      </c>
      <c r="M4" s="137" t="s">
        <v>50</v>
      </c>
      <c r="N4" s="89" t="s">
        <v>47</v>
      </c>
      <c r="O4" s="93" t="s">
        <v>48</v>
      </c>
      <c r="P4" s="89" t="s">
        <v>49</v>
      </c>
      <c r="Q4" s="93" t="s">
        <v>51</v>
      </c>
      <c r="R4" s="89" t="s">
        <v>47</v>
      </c>
      <c r="S4" s="93" t="s">
        <v>48</v>
      </c>
      <c r="T4" s="89" t="s">
        <v>49</v>
      </c>
      <c r="U4" s="93" t="s">
        <v>51</v>
      </c>
      <c r="V4" s="3"/>
      <c r="W4" s="64" t="str">
        <f>HLOOKUP($W$2,$J$3:$U$19,I4,FALSE)</f>
        <v>GRDE5013</v>
      </c>
      <c r="X4" s="65">
        <f>VLOOKUP($W4,TableHandbook[],X$2,FALSE)</f>
        <v>1</v>
      </c>
      <c r="Y4" s="66">
        <f>VLOOKUP($W4,TableHandbook[],Y$2,FALSE)</f>
        <v>0</v>
      </c>
      <c r="Z4" s="67" t="str">
        <f>VLOOKUP($W4,TableHandbook[],Z$2,FALSE)</f>
        <v>Design Entrepreneurship</v>
      </c>
      <c r="AA4" s="68">
        <f>VLOOKUP($W4,TableHandbook[],AA$2,FALSE)</f>
        <v>25</v>
      </c>
      <c r="AB4" s="68" t="str">
        <f>VLOOKUP($W4,TableHandbook[],AB$2,FALSE)</f>
        <v>None</v>
      </c>
      <c r="AC4" s="69" t="str">
        <f>VLOOKUP($W4,TableHandbook[],AC$2,FALSE)</f>
        <v/>
      </c>
      <c r="AD4" s="69">
        <f>VLOOKUP($W4,TableHandbook[],AD$2,FALSE)</f>
        <v>0</v>
      </c>
      <c r="AE4" s="69" t="str">
        <f>VLOOKUP($W4,TableHandbook[],AE$2,FALSE)</f>
        <v/>
      </c>
      <c r="AF4" s="70" t="str">
        <f>VLOOKUP($W4,TableHandbook[],AF$2,FALSE)</f>
        <v>Core</v>
      </c>
      <c r="AG4" s="30"/>
      <c r="AH4" s="30"/>
      <c r="AI4" s="30"/>
      <c r="AJ4" s="30"/>
      <c r="AK4" s="30"/>
      <c r="AL4" s="30"/>
      <c r="AM4" s="30"/>
      <c r="AN4" s="30"/>
    </row>
    <row r="5" spans="1:40" x14ac:dyDescent="0.25">
      <c r="A5" s="120" t="s">
        <v>52</v>
      </c>
      <c r="I5" s="26">
        <v>3</v>
      </c>
      <c r="J5" s="92" t="s">
        <v>47</v>
      </c>
      <c r="K5" s="94" t="s">
        <v>53</v>
      </c>
      <c r="L5" s="92" t="s">
        <v>49</v>
      </c>
      <c r="M5" s="94"/>
      <c r="N5" s="92" t="s">
        <v>47</v>
      </c>
      <c r="O5" s="94" t="s">
        <v>53</v>
      </c>
      <c r="P5" s="92" t="s">
        <v>49</v>
      </c>
      <c r="Q5" s="94" t="s">
        <v>54</v>
      </c>
      <c r="R5" s="92" t="s">
        <v>47</v>
      </c>
      <c r="S5" s="94" t="s">
        <v>53</v>
      </c>
      <c r="T5" s="92" t="s">
        <v>49</v>
      </c>
      <c r="U5" s="94" t="s">
        <v>54</v>
      </c>
      <c r="V5" s="3"/>
      <c r="W5" s="71" t="str">
        <f t="shared" ref="W5:W19" si="1">HLOOKUP($W$2,$J$3:$U$19,I5,FALSE)</f>
        <v>GRDE5012</v>
      </c>
      <c r="X5" s="8">
        <f>VLOOKUP($W5,TableHandbook[],X$2,FALSE)</f>
        <v>1</v>
      </c>
      <c r="Y5">
        <f>VLOOKUP($W5,TableHandbook[],Y$2,FALSE)</f>
        <v>0</v>
      </c>
      <c r="Z5" s="7" t="str">
        <f>VLOOKUP($W5,TableHandbook[],Z$2,FALSE)</f>
        <v>Design Paradigms</v>
      </c>
      <c r="AA5" s="53">
        <f>VLOOKUP($W5,TableHandbook[],AA$2,FALSE)</f>
        <v>25</v>
      </c>
      <c r="AB5" s="53" t="str">
        <f>VLOOKUP($W5,TableHandbook[],AB$2,FALSE)</f>
        <v>None</v>
      </c>
      <c r="AC5" s="5" t="str">
        <f>VLOOKUP($W5,TableHandbook[],AC$2,FALSE)</f>
        <v/>
      </c>
      <c r="AD5" s="5">
        <f>VLOOKUP($W5,TableHandbook[],AD$2,FALSE)</f>
        <v>0</v>
      </c>
      <c r="AE5" s="5" t="str">
        <f>VLOOKUP($W5,TableHandbook[],AE$2,FALSE)</f>
        <v/>
      </c>
      <c r="AF5" s="72" t="str">
        <f>VLOOKUP($W5,TableHandbook[],AF$2,FALSE)</f>
        <v>Core</v>
      </c>
      <c r="AG5" s="30"/>
      <c r="AH5" s="30"/>
      <c r="AI5" s="30"/>
      <c r="AJ5" s="30"/>
      <c r="AK5" s="30"/>
      <c r="AL5" s="30"/>
      <c r="AM5" s="30"/>
      <c r="AN5" s="30"/>
    </row>
    <row r="6" spans="1:40" x14ac:dyDescent="0.25">
      <c r="A6" s="11" t="s">
        <v>221</v>
      </c>
      <c r="B6" s="19" t="s">
        <v>0</v>
      </c>
      <c r="C6" s="11" t="s">
        <v>55</v>
      </c>
      <c r="D6" s="11" t="s">
        <v>56</v>
      </c>
      <c r="E6" s="11" t="s">
        <v>57</v>
      </c>
      <c r="F6" s="11" t="s">
        <v>211</v>
      </c>
      <c r="G6" s="11" t="s">
        <v>6</v>
      </c>
      <c r="I6" s="26">
        <v>4</v>
      </c>
      <c r="J6" s="92" t="s">
        <v>47</v>
      </c>
      <c r="K6" s="94" t="s">
        <v>58</v>
      </c>
      <c r="L6" s="92" t="s">
        <v>49</v>
      </c>
      <c r="M6" s="94"/>
      <c r="N6" s="92" t="s">
        <v>47</v>
      </c>
      <c r="O6" s="94" t="s">
        <v>58</v>
      </c>
      <c r="P6" s="92" t="s">
        <v>49</v>
      </c>
      <c r="Q6" s="94" t="s">
        <v>59</v>
      </c>
      <c r="R6" s="92" t="s">
        <v>47</v>
      </c>
      <c r="S6" s="94" t="s">
        <v>58</v>
      </c>
      <c r="T6" s="92" t="s">
        <v>49</v>
      </c>
      <c r="U6" s="94" t="s">
        <v>59</v>
      </c>
      <c r="V6" s="3"/>
      <c r="W6" s="71" t="str">
        <f t="shared" si="1"/>
        <v>GRDE5014</v>
      </c>
      <c r="X6" s="8">
        <f>VLOOKUP($W6,TableHandbook[],X$2,FALSE)</f>
        <v>1</v>
      </c>
      <c r="Y6">
        <f>VLOOKUP($W6,TableHandbook[],Y$2,FALSE)</f>
        <v>0</v>
      </c>
      <c r="Z6" s="7" t="str">
        <f>VLOOKUP($W6,TableHandbook[],Z$2,FALSE)</f>
        <v>Future Interfaces</v>
      </c>
      <c r="AA6" s="53">
        <f>VLOOKUP($W6,TableHandbook[],AA$2,FALSE)</f>
        <v>25</v>
      </c>
      <c r="AB6" s="53" t="str">
        <f>VLOOKUP($W6,TableHandbook[],AB$2,FALSE)</f>
        <v>None</v>
      </c>
      <c r="AC6" s="5" t="str">
        <f>VLOOKUP($W6,TableHandbook[],AC$2,FALSE)</f>
        <v/>
      </c>
      <c r="AD6" s="5">
        <f>VLOOKUP($W6,TableHandbook[],AD$2,FALSE)</f>
        <v>0</v>
      </c>
      <c r="AE6" s="5" t="str">
        <f>VLOOKUP($W6,TableHandbook[],AE$2,FALSE)</f>
        <v/>
      </c>
      <c r="AF6" s="72" t="str">
        <f>VLOOKUP($W6,TableHandbook[],AF$2,FALSE)</f>
        <v>Core</v>
      </c>
      <c r="AG6" s="11"/>
      <c r="AH6" s="8"/>
      <c r="AI6" s="30"/>
      <c r="AJ6" s="30"/>
      <c r="AK6" s="30"/>
      <c r="AL6" s="30"/>
      <c r="AM6" s="30"/>
      <c r="AN6" s="30"/>
    </row>
    <row r="7" spans="1:40" x14ac:dyDescent="0.25">
      <c r="A7" s="11" t="s">
        <v>60</v>
      </c>
      <c r="B7" s="141" t="s">
        <v>61</v>
      </c>
      <c r="C7" s="12" t="s">
        <v>62</v>
      </c>
      <c r="D7" s="12" t="s">
        <v>63</v>
      </c>
      <c r="E7" s="166">
        <v>44197</v>
      </c>
      <c r="F7" s="166">
        <v>44562</v>
      </c>
      <c r="G7" s="12" t="s">
        <v>64</v>
      </c>
      <c r="I7" s="26">
        <v>5</v>
      </c>
      <c r="J7" s="103" t="s">
        <v>47</v>
      </c>
      <c r="K7" s="102" t="s">
        <v>65</v>
      </c>
      <c r="L7" s="103" t="s">
        <v>49</v>
      </c>
      <c r="M7" s="102"/>
      <c r="N7" s="103" t="s">
        <v>47</v>
      </c>
      <c r="O7" s="102" t="s">
        <v>65</v>
      </c>
      <c r="P7" s="103" t="s">
        <v>49</v>
      </c>
      <c r="Q7" s="102" t="s">
        <v>65</v>
      </c>
      <c r="R7" s="103" t="s">
        <v>47</v>
      </c>
      <c r="S7" s="102" t="s">
        <v>65</v>
      </c>
      <c r="T7" s="103" t="s">
        <v>49</v>
      </c>
      <c r="U7" s="102" t="s">
        <v>65</v>
      </c>
      <c r="V7" s="3"/>
      <c r="W7" s="71" t="str">
        <f t="shared" si="1"/>
        <v>Option</v>
      </c>
      <c r="X7" s="8">
        <f>VLOOKUP($W7,TableHandbook[],X$2,FALSE)</f>
        <v>0</v>
      </c>
      <c r="Y7">
        <f>VLOOKUP($W7,TableHandbook[],Y$2,FALSE)</f>
        <v>0</v>
      </c>
      <c r="Z7" s="7" t="str">
        <f>VLOOKUP($W7,TableHandbook[],Z$2,FALSE)</f>
        <v>Study an Option Unit from the list below</v>
      </c>
      <c r="AA7" s="53">
        <f>VLOOKUP($W7,TableHandbook[],AA$2,FALSE)</f>
        <v>25</v>
      </c>
      <c r="AB7" s="53" t="str">
        <f>VLOOKUP($W7,TableHandbook[],AB$2,FALSE)</f>
        <v>See below</v>
      </c>
      <c r="AC7" s="5" t="str">
        <f>VLOOKUP($W7,TableHandbook[],AC$2,FALSE)</f>
        <v/>
      </c>
      <c r="AD7" s="5">
        <f>VLOOKUP($W7,TableHandbook[],AD$2,FALSE)</f>
        <v>0</v>
      </c>
      <c r="AE7" s="5" t="str">
        <f>VLOOKUP($W7,TableHandbook[],AE$2,FALSE)</f>
        <v>Option</v>
      </c>
      <c r="AF7" s="72" t="str">
        <f>VLOOKUP($W7,TableHandbook[],AF$2,FALSE)</f>
        <v>Option</v>
      </c>
      <c r="AG7" s="11"/>
      <c r="AH7" s="8"/>
      <c r="AI7" s="7"/>
      <c r="AJ7" s="8"/>
      <c r="AK7" s="7"/>
      <c r="AL7" s="8"/>
      <c r="AM7" s="8"/>
    </row>
    <row r="8" spans="1:40" x14ac:dyDescent="0.25">
      <c r="A8" s="11" t="s">
        <v>66</v>
      </c>
      <c r="B8" s="141" t="s">
        <v>67</v>
      </c>
      <c r="C8" s="12" t="s">
        <v>62</v>
      </c>
      <c r="D8" s="12" t="s">
        <v>68</v>
      </c>
      <c r="E8" s="166">
        <v>44197</v>
      </c>
      <c r="F8" s="166">
        <v>44562</v>
      </c>
      <c r="G8" s="12" t="s">
        <v>69</v>
      </c>
      <c r="I8" s="26">
        <v>6</v>
      </c>
      <c r="J8" s="126"/>
      <c r="K8" s="3"/>
      <c r="L8" s="3"/>
      <c r="M8" s="94"/>
      <c r="N8" s="92" t="s">
        <v>49</v>
      </c>
      <c r="O8" s="94" t="s">
        <v>51</v>
      </c>
      <c r="P8" s="92" t="s">
        <v>47</v>
      </c>
      <c r="Q8" s="94" t="s">
        <v>48</v>
      </c>
      <c r="R8" s="92" t="s">
        <v>49</v>
      </c>
      <c r="S8" s="94" t="s">
        <v>51</v>
      </c>
      <c r="T8" s="92" t="s">
        <v>47</v>
      </c>
      <c r="U8" s="94" t="s">
        <v>48</v>
      </c>
      <c r="V8" s="3"/>
      <c r="W8" s="64" t="str">
        <f t="shared" si="1"/>
        <v>GRDE5009</v>
      </c>
      <c r="X8" s="65">
        <f>VLOOKUP($W8,TableHandbook[],X$2,FALSE)</f>
        <v>1</v>
      </c>
      <c r="Y8" s="66">
        <f>VLOOKUP($W8,TableHandbook[],Y$2,FALSE)</f>
        <v>0</v>
      </c>
      <c r="Z8" s="67" t="str">
        <f>VLOOKUP($W8,TableHandbook[],Z$2,FALSE)</f>
        <v>Ethical Design</v>
      </c>
      <c r="AA8" s="68">
        <f>VLOOKUP($W8,TableHandbook[],AA$2,FALSE)</f>
        <v>25</v>
      </c>
      <c r="AB8" s="68" t="str">
        <f>VLOOKUP($W8,TableHandbook[],AB$2,FALSE)</f>
        <v>None</v>
      </c>
      <c r="AC8" s="69" t="str">
        <f>VLOOKUP($W8,TableHandbook[],AC$2,FALSE)</f>
        <v/>
      </c>
      <c r="AD8" s="69">
        <f>VLOOKUP($W8,TableHandbook[],AD$2,FALSE)</f>
        <v>0</v>
      </c>
      <c r="AE8" s="69" t="str">
        <f>VLOOKUP($W8,TableHandbook[],AE$2,FALSE)</f>
        <v>Core</v>
      </c>
      <c r="AF8" s="70" t="str">
        <f>VLOOKUP($W8,TableHandbook[],AF$2,FALSE)</f>
        <v>Core</v>
      </c>
      <c r="AH8" s="51"/>
      <c r="AI8" s="7"/>
      <c r="AJ8" s="8"/>
      <c r="AK8" s="7"/>
      <c r="AL8" s="29"/>
      <c r="AM8" s="8"/>
    </row>
    <row r="9" spans="1:40" x14ac:dyDescent="0.25">
      <c r="A9" s="11" t="s">
        <v>11</v>
      </c>
      <c r="B9" s="141" t="s">
        <v>70</v>
      </c>
      <c r="C9" s="12" t="s">
        <v>62</v>
      </c>
      <c r="D9" s="12" t="s">
        <v>71</v>
      </c>
      <c r="E9" s="166">
        <v>44197</v>
      </c>
      <c r="F9" s="166">
        <v>44562</v>
      </c>
      <c r="G9" s="12" t="s">
        <v>69</v>
      </c>
      <c r="I9" s="26">
        <v>7</v>
      </c>
      <c r="J9" s="92"/>
      <c r="K9" s="3"/>
      <c r="L9" s="3"/>
      <c r="M9" s="94"/>
      <c r="N9" s="92" t="s">
        <v>49</v>
      </c>
      <c r="O9" s="94" t="s">
        <v>54</v>
      </c>
      <c r="P9" s="92" t="s">
        <v>47</v>
      </c>
      <c r="Q9" s="94" t="s">
        <v>53</v>
      </c>
      <c r="R9" s="92" t="s">
        <v>49</v>
      </c>
      <c r="S9" s="94" t="s">
        <v>54</v>
      </c>
      <c r="T9" s="92" t="s">
        <v>47</v>
      </c>
      <c r="U9" s="94" t="s">
        <v>53</v>
      </c>
      <c r="V9" s="3"/>
      <c r="W9" s="71" t="str">
        <f t="shared" si="1"/>
        <v>GRDE5010</v>
      </c>
      <c r="X9" s="8">
        <f>VLOOKUP($W9,TableHandbook[],X$2,FALSE)</f>
        <v>1</v>
      </c>
      <c r="Y9">
        <f>VLOOKUP($W9,TableHandbook[],Y$2,FALSE)</f>
        <v>0</v>
      </c>
      <c r="Z9" s="7" t="str">
        <f>VLOOKUP($W9,TableHandbook[],Z$2,FALSE)</f>
        <v>Experience Making</v>
      </c>
      <c r="AA9" s="53">
        <f>VLOOKUP($W9,TableHandbook[],AA$2,FALSE)</f>
        <v>25</v>
      </c>
      <c r="AB9" s="53" t="str">
        <f>VLOOKUP($W9,TableHandbook[],AB$2,FALSE)</f>
        <v>None</v>
      </c>
      <c r="AC9" s="5" t="str">
        <f>VLOOKUP($W9,TableHandbook[],AC$2,FALSE)</f>
        <v/>
      </c>
      <c r="AD9" s="5">
        <f>VLOOKUP($W9,TableHandbook[],AD$2,FALSE)</f>
        <v>0</v>
      </c>
      <c r="AE9" s="5" t="str">
        <f>VLOOKUP($W9,TableHandbook[],AE$2,FALSE)</f>
        <v>Core</v>
      </c>
      <c r="AF9" s="72" t="str">
        <f>VLOOKUP($W9,TableHandbook[],AF$2,FALSE)</f>
        <v>Core</v>
      </c>
      <c r="AL9" s="8"/>
      <c r="AM9" s="8"/>
    </row>
    <row r="10" spans="1:40" x14ac:dyDescent="0.25">
      <c r="I10" s="26">
        <v>8</v>
      </c>
      <c r="J10" s="92"/>
      <c r="K10" s="4"/>
      <c r="L10" s="3"/>
      <c r="M10" s="95"/>
      <c r="N10" s="92" t="s">
        <v>49</v>
      </c>
      <c r="O10" s="94" t="s">
        <v>59</v>
      </c>
      <c r="P10" s="92" t="s">
        <v>47</v>
      </c>
      <c r="Q10" s="94" t="s">
        <v>58</v>
      </c>
      <c r="R10" s="92" t="s">
        <v>49</v>
      </c>
      <c r="S10" s="94" t="s">
        <v>59</v>
      </c>
      <c r="T10" s="92" t="s">
        <v>47</v>
      </c>
      <c r="U10" s="94" t="s">
        <v>58</v>
      </c>
      <c r="V10" s="3"/>
      <c r="W10" s="71" t="str">
        <f t="shared" si="1"/>
        <v>GRDE5008</v>
      </c>
      <c r="X10" s="8">
        <f>VLOOKUP($W10,TableHandbook[],X$2,FALSE)</f>
        <v>1</v>
      </c>
      <c r="Y10">
        <f>VLOOKUP($W10,TableHandbook[],Y$2,FALSE)</f>
        <v>0</v>
      </c>
      <c r="Z10" s="7" t="str">
        <f>VLOOKUP($W10,TableHandbook[],Z$2,FALSE)</f>
        <v>Innovation by Design</v>
      </c>
      <c r="AA10" s="53">
        <f>VLOOKUP($W10,TableHandbook[],AA$2,FALSE)</f>
        <v>25</v>
      </c>
      <c r="AB10" s="53" t="str">
        <f>VLOOKUP($W10,TableHandbook[],AB$2,FALSE)</f>
        <v>None</v>
      </c>
      <c r="AC10" s="5" t="str">
        <f>VLOOKUP($W10,TableHandbook[],AC$2,FALSE)</f>
        <v/>
      </c>
      <c r="AD10" s="5">
        <f>VLOOKUP($W10,TableHandbook[],AD$2,FALSE)</f>
        <v>0</v>
      </c>
      <c r="AE10" s="5" t="str">
        <f>VLOOKUP($W10,TableHandbook[],AE$2,FALSE)</f>
        <v>Core</v>
      </c>
      <c r="AF10" s="72" t="str">
        <f>VLOOKUP($W10,TableHandbook[],AF$2,FALSE)</f>
        <v>Core</v>
      </c>
      <c r="AL10" s="8"/>
      <c r="AM10" s="8"/>
    </row>
    <row r="11" spans="1:40" x14ac:dyDescent="0.25">
      <c r="A11" s="120" t="s">
        <v>72</v>
      </c>
      <c r="I11" s="26">
        <v>9</v>
      </c>
      <c r="J11" s="92"/>
      <c r="K11" s="3"/>
      <c r="L11" s="3"/>
      <c r="M11" s="96"/>
      <c r="N11" s="103" t="s">
        <v>49</v>
      </c>
      <c r="O11" s="102" t="s">
        <v>65</v>
      </c>
      <c r="P11" s="103" t="s">
        <v>47</v>
      </c>
      <c r="Q11" s="102" t="s">
        <v>65</v>
      </c>
      <c r="R11" s="103" t="s">
        <v>49</v>
      </c>
      <c r="S11" s="102" t="s">
        <v>73</v>
      </c>
      <c r="T11" s="103" t="s">
        <v>47</v>
      </c>
      <c r="U11" s="102" t="s">
        <v>73</v>
      </c>
      <c r="V11" s="3"/>
      <c r="W11" s="71" t="str">
        <f t="shared" si="1"/>
        <v>OptRec</v>
      </c>
      <c r="X11" s="8">
        <f>VLOOKUP($W11,TableHandbook[],X$2,FALSE)</f>
        <v>0</v>
      </c>
      <c r="Y11">
        <f>VLOOKUP($W11,TableHandbook[],Y$2,FALSE)</f>
        <v>0</v>
      </c>
      <c r="Z11" s="7" t="str">
        <f>VLOOKUP($W11,TableHandbook[],Z$2,FALSE)</f>
        <v>Option - You are recommended to study URDE6006 (see below)</v>
      </c>
      <c r="AA11" s="53">
        <f>VLOOKUP($W11,TableHandbook[],AA$2,FALSE)</f>
        <v>25</v>
      </c>
      <c r="AB11" s="53" t="str">
        <f>VLOOKUP($W11,TableHandbook[],AB$2,FALSE)</f>
        <v>See below</v>
      </c>
      <c r="AC11" s="5" t="str">
        <f>VLOOKUP($W11,TableHandbook[],AC$2,FALSE)</f>
        <v/>
      </c>
      <c r="AD11" s="5">
        <f>VLOOKUP($W11,TableHandbook[],AD$2,FALSE)</f>
        <v>0</v>
      </c>
      <c r="AE11" s="5" t="str">
        <f>VLOOKUP($W11,TableHandbook[],AE$2,FALSE)</f>
        <v/>
      </c>
      <c r="AF11" s="72" t="str">
        <f>VLOOKUP($W11,TableHandbook[],AF$2,FALSE)</f>
        <v/>
      </c>
      <c r="AL11" s="8"/>
      <c r="AM11" s="8"/>
    </row>
    <row r="12" spans="1:40" x14ac:dyDescent="0.25">
      <c r="A12" s="20" t="s">
        <v>222</v>
      </c>
      <c r="B12" s="24" t="s">
        <v>74</v>
      </c>
      <c r="C12" s="24" t="s">
        <v>75</v>
      </c>
      <c r="I12" s="26">
        <v>10</v>
      </c>
      <c r="J12" s="97"/>
      <c r="K12" s="3"/>
      <c r="L12" s="4"/>
      <c r="M12" s="4"/>
      <c r="N12" s="90"/>
      <c r="O12" s="127"/>
      <c r="P12" s="90"/>
      <c r="Q12" s="128"/>
      <c r="R12" s="98" t="s">
        <v>76</v>
      </c>
      <c r="S12" s="93" t="s">
        <v>77</v>
      </c>
      <c r="T12" s="98" t="s">
        <v>78</v>
      </c>
      <c r="U12" s="93" t="s">
        <v>79</v>
      </c>
      <c r="V12" s="4"/>
      <c r="W12" s="64" t="str">
        <f t="shared" si="1"/>
        <v>GRDE6003</v>
      </c>
      <c r="X12" s="65">
        <f>VLOOKUP($W12,TableHandbook[],X$2,FALSE)</f>
        <v>1</v>
      </c>
      <c r="Y12" s="66">
        <f>VLOOKUP($W12,TableHandbook[],Y$2,FALSE)</f>
        <v>0</v>
      </c>
      <c r="Z12" s="67" t="str">
        <f>VLOOKUP($W12,TableHandbook[],Z$2,FALSE)</f>
        <v>Meaningful Design</v>
      </c>
      <c r="AA12" s="68">
        <f>VLOOKUP($W12,TableHandbook[],AA$2,FALSE)</f>
        <v>25</v>
      </c>
      <c r="AB12" s="68" t="str">
        <f>VLOOKUP($W12,TableHandbook[],AB$2,FALSE)</f>
        <v>None</v>
      </c>
      <c r="AC12" s="69" t="str">
        <f>VLOOKUP($W12,TableHandbook[],AC$2,FALSE)</f>
        <v/>
      </c>
      <c r="AD12" s="69">
        <f>VLOOKUP($W12,TableHandbook[],AD$2,FALSE)</f>
        <v>0</v>
      </c>
      <c r="AE12" s="69" t="str">
        <f>VLOOKUP($W12,TableHandbook[],AE$2,FALSE)</f>
        <v/>
      </c>
      <c r="AF12" s="70" t="str">
        <f>VLOOKUP($W12,TableHandbook[],AF$2,FALSE)</f>
        <v/>
      </c>
      <c r="AL12" s="8"/>
      <c r="AM12" s="8"/>
    </row>
    <row r="13" spans="1:40" x14ac:dyDescent="0.25">
      <c r="A13" s="11" t="s">
        <v>80</v>
      </c>
      <c r="B13" s="11" t="s">
        <v>64</v>
      </c>
      <c r="C13" s="11" t="s">
        <v>81</v>
      </c>
      <c r="I13" s="26">
        <v>11</v>
      </c>
      <c r="J13" s="97"/>
      <c r="K13" s="4"/>
      <c r="L13" s="4"/>
      <c r="M13" s="115"/>
      <c r="P13" s="4"/>
      <c r="Q13" s="112"/>
      <c r="R13" s="97" t="s">
        <v>76</v>
      </c>
      <c r="S13" s="129" t="s">
        <v>82</v>
      </c>
      <c r="T13" s="97" t="s">
        <v>78</v>
      </c>
      <c r="U13" s="94" t="s">
        <v>83</v>
      </c>
      <c r="V13" s="4"/>
      <c r="W13" s="71" t="str">
        <f t="shared" si="1"/>
        <v>GRDE6006</v>
      </c>
      <c r="X13" s="8">
        <f>VLOOKUP($W13,TableHandbook[],X$2,FALSE)</f>
        <v>1</v>
      </c>
      <c r="Y13">
        <f>VLOOKUP($W13,TableHandbook[],Y$2,FALSE)</f>
        <v>0</v>
      </c>
      <c r="Z13" s="7" t="str">
        <f>VLOOKUP($W13,TableHandbook[],Z$2,FALSE)</f>
        <v>Design Futures</v>
      </c>
      <c r="AA13" s="53">
        <f>VLOOKUP($W13,TableHandbook[],AA$2,FALSE)</f>
        <v>25</v>
      </c>
      <c r="AB13" s="53" t="str">
        <f>VLOOKUP($W13,TableHandbook[],AB$2,FALSE)</f>
        <v>None</v>
      </c>
      <c r="AC13" s="5" t="str">
        <f>VLOOKUP($W13,TableHandbook[],AC$2,FALSE)</f>
        <v/>
      </c>
      <c r="AD13" s="5">
        <f>VLOOKUP($W13,TableHandbook[],AD$2,FALSE)</f>
        <v>0</v>
      </c>
      <c r="AE13" s="5" t="str">
        <f>VLOOKUP($W13,TableHandbook[],AE$2,FALSE)</f>
        <v/>
      </c>
      <c r="AF13" s="72" t="str">
        <f>VLOOKUP($W13,TableHandbook[],AF$2,FALSE)</f>
        <v/>
      </c>
      <c r="AL13" s="8"/>
      <c r="AM13" s="8"/>
    </row>
    <row r="14" spans="1:40" x14ac:dyDescent="0.25">
      <c r="A14" s="11" t="s">
        <v>14</v>
      </c>
      <c r="B14" s="11" t="s">
        <v>81</v>
      </c>
      <c r="C14" s="11" t="s">
        <v>64</v>
      </c>
      <c r="I14" s="26">
        <v>12</v>
      </c>
      <c r="J14" s="97"/>
      <c r="K14" s="115"/>
      <c r="L14" s="4"/>
      <c r="M14" s="4"/>
      <c r="P14" s="4"/>
      <c r="Q14" s="94"/>
      <c r="R14" s="97" t="s">
        <v>76</v>
      </c>
      <c r="S14" s="129" t="s">
        <v>84</v>
      </c>
      <c r="T14" s="97" t="s">
        <v>78</v>
      </c>
      <c r="U14" s="129" t="s">
        <v>82</v>
      </c>
      <c r="V14" s="4"/>
      <c r="W14" s="71" t="str">
        <f t="shared" si="1"/>
        <v>GRDE6002</v>
      </c>
      <c r="X14" s="8">
        <f>VLOOKUP($W14,TableHandbook[],X$2,FALSE)</f>
        <v>1</v>
      </c>
      <c r="Y14">
        <f>VLOOKUP($W14,TableHandbook[],Y$2,FALSE)</f>
        <v>0</v>
      </c>
      <c r="Z14" s="7" t="str">
        <f>VLOOKUP($W14,TableHandbook[],Z$2,FALSE)</f>
        <v>Design X</v>
      </c>
      <c r="AA14" s="53">
        <f>VLOOKUP($W14,TableHandbook[],AA$2,FALSE)</f>
        <v>50</v>
      </c>
      <c r="AB14" s="53" t="str">
        <f>VLOOKUP($W14,TableHandbook[],AB$2,FALSE)</f>
        <v>None</v>
      </c>
      <c r="AC14" s="5" t="str">
        <f>VLOOKUP($W14,TableHandbook[],AC$2,FALSE)</f>
        <v/>
      </c>
      <c r="AD14" s="5">
        <f>VLOOKUP($W14,TableHandbook[],AD$2,FALSE)</f>
        <v>0</v>
      </c>
      <c r="AE14" s="5" t="str">
        <f>VLOOKUP($W14,TableHandbook[],AE$2,FALSE)</f>
        <v/>
      </c>
      <c r="AF14" s="72" t="str">
        <f>VLOOKUP($W14,TableHandbook[],AF$2,FALSE)</f>
        <v/>
      </c>
      <c r="AL14" s="8"/>
      <c r="AM14" s="8"/>
    </row>
    <row r="15" spans="1:40" x14ac:dyDescent="0.25">
      <c r="E15" s="25"/>
      <c r="F15" s="25"/>
      <c r="I15" s="26">
        <v>13</v>
      </c>
      <c r="J15" s="97"/>
      <c r="K15" s="3"/>
      <c r="L15" s="4"/>
      <c r="M15" s="3"/>
      <c r="P15" s="4"/>
      <c r="Q15" s="94"/>
      <c r="R15" s="97" t="s">
        <v>76</v>
      </c>
      <c r="S15" s="94" t="s">
        <v>65</v>
      </c>
      <c r="T15" s="97" t="s">
        <v>78</v>
      </c>
      <c r="U15" s="129" t="s">
        <v>84</v>
      </c>
      <c r="V15" s="4"/>
      <c r="W15" s="79" t="str">
        <f t="shared" si="1"/>
        <v>-</v>
      </c>
      <c r="X15" s="73">
        <f>VLOOKUP($W15,TableHandbook[],X$2,FALSE)</f>
        <v>0</v>
      </c>
      <c r="Y15" s="74">
        <f>VLOOKUP($W15,TableHandbook[],Y$2,FALSE)</f>
        <v>0</v>
      </c>
      <c r="Z15" s="75" t="str">
        <f>VLOOKUP($W15,TableHandbook[],Z$2,FALSE)</f>
        <v>Please note this is a 50CP unit</v>
      </c>
      <c r="AA15" s="76">
        <f>VLOOKUP($W15,TableHandbook[],AA$2,FALSE)</f>
        <v>0</v>
      </c>
      <c r="AB15" s="76">
        <f>VLOOKUP($W15,TableHandbook[],AB$2,FALSE)</f>
        <v>0</v>
      </c>
      <c r="AC15" s="77" t="str">
        <f>VLOOKUP($W15,TableHandbook[],AC$2,FALSE)</f>
        <v/>
      </c>
      <c r="AD15" s="77">
        <f>VLOOKUP($W15,TableHandbook[],AD$2,FALSE)</f>
        <v>0</v>
      </c>
      <c r="AE15" s="77" t="str">
        <f>VLOOKUP($W15,TableHandbook[],AE$2,FALSE)</f>
        <v/>
      </c>
      <c r="AF15" s="78" t="str">
        <f>VLOOKUP($W15,TableHandbook[],AF$2,FALSE)</f>
        <v/>
      </c>
      <c r="AG15" s="11"/>
      <c r="AH15" s="8"/>
      <c r="AL15" s="8"/>
      <c r="AM15" s="8"/>
    </row>
    <row r="16" spans="1:40" x14ac:dyDescent="0.25">
      <c r="A16"/>
      <c r="B16"/>
      <c r="C16"/>
      <c r="G16" s="25"/>
      <c r="I16" s="26">
        <v>14</v>
      </c>
      <c r="J16" s="97"/>
      <c r="K16" s="115"/>
      <c r="L16" s="4"/>
      <c r="M16" s="4"/>
      <c r="N16" s="4"/>
      <c r="O16" s="115"/>
      <c r="P16" s="4"/>
      <c r="R16" s="98" t="s">
        <v>78</v>
      </c>
      <c r="S16" s="93" t="s">
        <v>79</v>
      </c>
      <c r="T16" s="98" t="s">
        <v>76</v>
      </c>
      <c r="U16" s="93" t="s">
        <v>77</v>
      </c>
      <c r="V16" s="4"/>
      <c r="W16" s="64" t="str">
        <f t="shared" si="1"/>
        <v>GRDE6005</v>
      </c>
      <c r="X16" s="8">
        <f>VLOOKUP($W16,TableHandbook[],X$2,FALSE)</f>
        <v>1</v>
      </c>
      <c r="Y16">
        <f>VLOOKUP($W16,TableHandbook[],Y$2,FALSE)</f>
        <v>0</v>
      </c>
      <c r="Z16" s="7" t="str">
        <f>VLOOKUP($W16,TableHandbook[],Z$2,FALSE)</f>
        <v>Critical Design Theory</v>
      </c>
      <c r="AA16" s="53">
        <f>VLOOKUP($W16,TableHandbook[],AA$2,FALSE)</f>
        <v>25</v>
      </c>
      <c r="AB16" s="53" t="str">
        <f>VLOOKUP($W16,TableHandbook[],AB$2,FALSE)</f>
        <v>None</v>
      </c>
      <c r="AC16" s="5" t="str">
        <f>VLOOKUP($W16,TableHandbook[],AC$2,FALSE)</f>
        <v/>
      </c>
      <c r="AD16" s="5">
        <f>VLOOKUP($W16,TableHandbook[],AD$2,FALSE)</f>
        <v>0</v>
      </c>
      <c r="AE16" s="5" t="str">
        <f>VLOOKUP($W16,TableHandbook[],AE$2,FALSE)</f>
        <v/>
      </c>
      <c r="AF16" s="72" t="str">
        <f>VLOOKUP($W16,TableHandbook[],AF$2,FALSE)</f>
        <v/>
      </c>
      <c r="AG16" s="11"/>
      <c r="AH16" s="8"/>
      <c r="AI16" s="7"/>
      <c r="AJ16" s="8"/>
      <c r="AK16" s="10"/>
      <c r="AL16" s="8"/>
      <c r="AM16" s="8"/>
    </row>
    <row r="17" spans="1:39" x14ac:dyDescent="0.25">
      <c r="A17"/>
      <c r="B17"/>
      <c r="C17"/>
      <c r="D17"/>
      <c r="E17"/>
      <c r="F17"/>
      <c r="I17" s="26">
        <v>15</v>
      </c>
      <c r="J17" s="97"/>
      <c r="K17" s="4"/>
      <c r="L17" s="4"/>
      <c r="M17" s="3"/>
      <c r="N17" s="4"/>
      <c r="O17" s="4"/>
      <c r="P17" s="4"/>
      <c r="R17" s="97" t="s">
        <v>78</v>
      </c>
      <c r="S17" s="94" t="s">
        <v>83</v>
      </c>
      <c r="T17" s="97" t="s">
        <v>76</v>
      </c>
      <c r="U17" s="129" t="s">
        <v>85</v>
      </c>
      <c r="V17" s="4"/>
      <c r="W17" s="71" t="str">
        <f t="shared" si="1"/>
        <v>GRDE6004</v>
      </c>
      <c r="X17" s="8">
        <f>VLOOKUP($W17,TableHandbook[],X$2,FALSE)</f>
        <v>1</v>
      </c>
      <c r="Y17">
        <f>VLOOKUP($W17,TableHandbook[],Y$2,FALSE)</f>
        <v>0</v>
      </c>
      <c r="Z17" s="7" t="str">
        <f>VLOOKUP($W17,TableHandbook[],Z$2,FALSE)</f>
        <v>Design Capstone Project and Exhibition</v>
      </c>
      <c r="AA17" s="53">
        <f>VLOOKUP($W17,TableHandbook[],AA$2,FALSE)</f>
        <v>50</v>
      </c>
      <c r="AB17" s="53" t="str">
        <f>VLOOKUP($W17,TableHandbook[],AB$2,FALSE)</f>
        <v>GRDE6002</v>
      </c>
      <c r="AC17" s="5" t="str">
        <f>VLOOKUP($W17,TableHandbook[],AC$2,FALSE)</f>
        <v/>
      </c>
      <c r="AD17" s="5">
        <f>VLOOKUP($W17,TableHandbook[],AD$2,FALSE)</f>
        <v>0</v>
      </c>
      <c r="AE17" s="5" t="str">
        <f>VLOOKUP($W17,TableHandbook[],AE$2,FALSE)</f>
        <v/>
      </c>
      <c r="AF17" s="72" t="str">
        <f>VLOOKUP($W17,TableHandbook[],AF$2,FALSE)</f>
        <v/>
      </c>
      <c r="AG17" s="11"/>
      <c r="AH17" s="8"/>
      <c r="AI17" s="7"/>
      <c r="AJ17" s="8"/>
      <c r="AK17" s="10"/>
      <c r="AL17" s="8"/>
      <c r="AM17" s="8"/>
    </row>
    <row r="18" spans="1:39" x14ac:dyDescent="0.25">
      <c r="A18" s="154" t="s">
        <v>218</v>
      </c>
      <c r="B18"/>
      <c r="C18"/>
      <c r="D18"/>
      <c r="E18"/>
      <c r="F18"/>
      <c r="I18" s="26">
        <v>16</v>
      </c>
      <c r="J18" s="97"/>
      <c r="K18" s="3"/>
      <c r="L18" s="4"/>
      <c r="M18" s="3"/>
      <c r="N18" s="4"/>
      <c r="O18" s="3"/>
      <c r="P18" s="4"/>
      <c r="Q18" s="3"/>
      <c r="R18" s="97" t="s">
        <v>78</v>
      </c>
      <c r="S18" s="129" t="s">
        <v>85</v>
      </c>
      <c r="T18" s="97" t="s">
        <v>76</v>
      </c>
      <c r="U18" s="129" t="s">
        <v>84</v>
      </c>
      <c r="V18" s="4"/>
      <c r="W18" s="71" t="str">
        <f t="shared" si="1"/>
        <v>-</v>
      </c>
      <c r="X18" s="8">
        <f>VLOOKUP($W18,TableHandbook[],X$2,FALSE)</f>
        <v>0</v>
      </c>
      <c r="Y18">
        <f>VLOOKUP($W18,TableHandbook[],Y$2,FALSE)</f>
        <v>0</v>
      </c>
      <c r="Z18" s="7" t="str">
        <f>VLOOKUP($W18,TableHandbook[],Z$2,FALSE)</f>
        <v>Please note this is a 50CP unit</v>
      </c>
      <c r="AA18" s="53">
        <f>VLOOKUP($W18,TableHandbook[],AA$2,FALSE)</f>
        <v>0</v>
      </c>
      <c r="AB18" s="53">
        <f>VLOOKUP($W18,TableHandbook[],AB$2,FALSE)</f>
        <v>0</v>
      </c>
      <c r="AC18" s="5" t="str">
        <f>VLOOKUP($W18,TableHandbook[],AC$2,FALSE)</f>
        <v/>
      </c>
      <c r="AD18" s="5">
        <f>VLOOKUP($W18,TableHandbook[],AD$2,FALSE)</f>
        <v>0</v>
      </c>
      <c r="AE18" s="5" t="str">
        <f>VLOOKUP($W18,TableHandbook[],AE$2,FALSE)</f>
        <v/>
      </c>
      <c r="AF18" s="72" t="str">
        <f>VLOOKUP($W18,TableHandbook[],AF$2,FALSE)</f>
        <v/>
      </c>
      <c r="AG18" s="11"/>
      <c r="AH18" s="8"/>
      <c r="AI18" s="7"/>
      <c r="AJ18" s="8"/>
      <c r="AK18" s="10"/>
      <c r="AL18" s="8"/>
      <c r="AM18" s="8"/>
    </row>
    <row r="19" spans="1:39" x14ac:dyDescent="0.25">
      <c r="A19" s="254" t="s">
        <v>219</v>
      </c>
      <c r="B19"/>
      <c r="C19"/>
      <c r="D19"/>
      <c r="E19"/>
      <c r="F19"/>
      <c r="I19" s="26">
        <v>17</v>
      </c>
      <c r="J19" s="99"/>
      <c r="K19" s="100"/>
      <c r="L19" s="101"/>
      <c r="M19" s="100"/>
      <c r="N19" s="101"/>
      <c r="O19" s="100"/>
      <c r="P19" s="101"/>
      <c r="Q19" s="100"/>
      <c r="R19" s="99" t="s">
        <v>78</v>
      </c>
      <c r="S19" s="130" t="s">
        <v>84</v>
      </c>
      <c r="T19" s="99" t="s">
        <v>76</v>
      </c>
      <c r="U19" s="102" t="s">
        <v>65</v>
      </c>
      <c r="V19" s="4"/>
      <c r="W19" s="79" t="str">
        <f t="shared" si="1"/>
        <v>Option</v>
      </c>
      <c r="X19" s="73">
        <f>VLOOKUP($W19,TableHandbook[],X$2,FALSE)</f>
        <v>0</v>
      </c>
      <c r="Y19" s="74">
        <f>VLOOKUP($W19,TableHandbook[],Y$2,FALSE)</f>
        <v>0</v>
      </c>
      <c r="Z19" s="75" t="str">
        <f>VLOOKUP($W19,TableHandbook[],Z$2,FALSE)</f>
        <v>Study an Option Unit from the list below</v>
      </c>
      <c r="AA19" s="76">
        <f>VLOOKUP($W19,TableHandbook[],AA$2,FALSE)</f>
        <v>25</v>
      </c>
      <c r="AB19" s="76" t="str">
        <f>VLOOKUP($W19,TableHandbook[],AB$2,FALSE)</f>
        <v>See below</v>
      </c>
      <c r="AC19" s="77" t="str">
        <f>VLOOKUP($W19,TableHandbook[],AC$2,FALSE)</f>
        <v/>
      </c>
      <c r="AD19" s="77">
        <f>VLOOKUP($W19,TableHandbook[],AD$2,FALSE)</f>
        <v>0</v>
      </c>
      <c r="AE19" s="77" t="str">
        <f>VLOOKUP($W19,TableHandbook[],AE$2,FALSE)</f>
        <v>Option</v>
      </c>
      <c r="AF19" s="78" t="str">
        <f>VLOOKUP($W19,TableHandbook[],AF$2,FALSE)</f>
        <v>Option</v>
      </c>
      <c r="AI19" s="7"/>
      <c r="AJ19" s="8"/>
      <c r="AK19" s="9"/>
      <c r="AL19" s="8"/>
      <c r="AM19" s="29"/>
    </row>
    <row r="20" spans="1:39" x14ac:dyDescent="0.25">
      <c r="A20"/>
      <c r="B20"/>
      <c r="C20"/>
      <c r="D20"/>
      <c r="E20"/>
      <c r="F20"/>
      <c r="K20" s="136" t="s">
        <v>86</v>
      </c>
      <c r="M20" s="136" t="s">
        <v>87</v>
      </c>
      <c r="O20" s="136" t="s">
        <v>86</v>
      </c>
      <c r="Q20" s="152" t="s">
        <v>88</v>
      </c>
      <c r="R20" s="114"/>
      <c r="S20" s="131" t="s">
        <v>89</v>
      </c>
      <c r="T20" s="114"/>
      <c r="U20" s="131" t="s">
        <v>89</v>
      </c>
      <c r="V20" s="4"/>
      <c r="W20" s="3"/>
      <c r="X20" s="4"/>
      <c r="Y20" s="3"/>
    </row>
    <row r="21" spans="1:39" x14ac:dyDescent="0.25">
      <c r="A21"/>
      <c r="B21"/>
      <c r="C21"/>
      <c r="K21" s="26"/>
      <c r="L21" s="4"/>
      <c r="M21" s="3"/>
      <c r="S21" s="136" t="s">
        <v>86</v>
      </c>
      <c r="U21" s="152" t="s">
        <v>88</v>
      </c>
      <c r="V21" s="4"/>
    </row>
    <row r="22" spans="1:39" ht="16.5" thickBot="1" x14ac:dyDescent="0.3">
      <c r="A22"/>
      <c r="B22"/>
      <c r="C22"/>
      <c r="K22" s="26"/>
      <c r="L22" s="4"/>
      <c r="M22" s="3"/>
      <c r="V22" s="4"/>
    </row>
    <row r="23" spans="1:39" ht="16.5" thickBot="1" x14ac:dyDescent="0.3">
      <c r="A23"/>
      <c r="B23"/>
      <c r="C23"/>
      <c r="D23"/>
      <c r="E23"/>
      <c r="F23"/>
      <c r="G23"/>
      <c r="H23" s="116" t="s">
        <v>90</v>
      </c>
      <c r="I23" s="3">
        <v>1</v>
      </c>
      <c r="J23" s="132" t="s">
        <v>61</v>
      </c>
      <c r="K23" s="133" t="s">
        <v>67</v>
      </c>
      <c r="L23" s="134" t="s">
        <v>70</v>
      </c>
      <c r="M23" s="3"/>
      <c r="V23" s="4"/>
    </row>
    <row r="24" spans="1:39" x14ac:dyDescent="0.25">
      <c r="A24"/>
      <c r="B24"/>
      <c r="C24"/>
      <c r="D24"/>
      <c r="E24"/>
      <c r="F24"/>
      <c r="G24"/>
      <c r="H24" s="117"/>
      <c r="I24" s="26">
        <v>2</v>
      </c>
      <c r="J24" s="118" t="s">
        <v>91</v>
      </c>
      <c r="K24" s="114" t="s">
        <v>91</v>
      </c>
      <c r="L24" s="119" t="s">
        <v>92</v>
      </c>
      <c r="M24" s="3"/>
      <c r="N24" s="114"/>
      <c r="V24" s="4"/>
    </row>
    <row r="25" spans="1:39" x14ac:dyDescent="0.25">
      <c r="A25"/>
      <c r="B25"/>
      <c r="C25"/>
      <c r="D25"/>
      <c r="E25"/>
      <c r="F25"/>
      <c r="G25"/>
      <c r="H25" s="117"/>
      <c r="I25" s="3">
        <v>3</v>
      </c>
      <c r="J25" s="118" t="s">
        <v>93</v>
      </c>
      <c r="K25" s="114" t="s">
        <v>93</v>
      </c>
      <c r="L25" s="119" t="s">
        <v>220</v>
      </c>
      <c r="M25" s="3"/>
      <c r="N25" s="114"/>
      <c r="V25" s="4"/>
    </row>
    <row r="26" spans="1:39" x14ac:dyDescent="0.25">
      <c r="A26"/>
      <c r="B26"/>
      <c r="C26"/>
      <c r="D26"/>
      <c r="E26"/>
      <c r="F26"/>
      <c r="G26"/>
      <c r="H26" s="117"/>
      <c r="I26" s="26">
        <v>4</v>
      </c>
      <c r="J26" s="118" t="s">
        <v>94</v>
      </c>
      <c r="K26" s="114" t="s">
        <v>94</v>
      </c>
      <c r="L26" s="119" t="s">
        <v>91</v>
      </c>
      <c r="M26" s="3"/>
      <c r="N26" s="114"/>
      <c r="V26" s="4"/>
    </row>
    <row r="27" spans="1:39" x14ac:dyDescent="0.25">
      <c r="A27"/>
      <c r="B27"/>
      <c r="C27"/>
      <c r="D27"/>
      <c r="E27"/>
      <c r="F27"/>
      <c r="G27"/>
      <c r="H27" s="117"/>
      <c r="I27" s="3">
        <v>5</v>
      </c>
      <c r="J27" s="118" t="s">
        <v>95</v>
      </c>
      <c r="K27" s="114" t="s">
        <v>95</v>
      </c>
      <c r="L27" s="119" t="s">
        <v>93</v>
      </c>
      <c r="M27" s="3"/>
      <c r="N27" s="114"/>
      <c r="P27" s="4"/>
      <c r="Q27" s="3"/>
      <c r="V27" s="4"/>
      <c r="W27" s="3"/>
      <c r="X27" s="4"/>
      <c r="Y27" s="3"/>
    </row>
    <row r="28" spans="1:39" x14ac:dyDescent="0.25">
      <c r="A28"/>
      <c r="B28"/>
      <c r="C28"/>
      <c r="D28"/>
      <c r="E28"/>
      <c r="F28"/>
      <c r="G28"/>
      <c r="H28" s="117"/>
      <c r="I28" s="26">
        <v>6</v>
      </c>
      <c r="J28" s="118" t="s">
        <v>96</v>
      </c>
      <c r="K28" s="114" t="s">
        <v>96</v>
      </c>
      <c r="L28" s="119" t="s">
        <v>94</v>
      </c>
      <c r="M28" s="3"/>
      <c r="N28" s="114"/>
      <c r="P28" s="4"/>
      <c r="Q28" s="3"/>
      <c r="V28" s="4"/>
      <c r="W28" s="3"/>
      <c r="X28" s="4"/>
      <c r="Y28" s="3"/>
    </row>
    <row r="29" spans="1:39" x14ac:dyDescent="0.25">
      <c r="A29"/>
      <c r="B29"/>
      <c r="C29"/>
      <c r="D29"/>
      <c r="E29"/>
      <c r="F29"/>
      <c r="G29"/>
      <c r="H29" s="117"/>
      <c r="I29" s="3">
        <v>7</v>
      </c>
      <c r="J29" s="118" t="s">
        <v>97</v>
      </c>
      <c r="K29" s="114" t="s">
        <v>97</v>
      </c>
      <c r="L29" s="119" t="s">
        <v>95</v>
      </c>
      <c r="N29" s="114"/>
      <c r="P29" s="4"/>
      <c r="V29" s="11"/>
    </row>
    <row r="30" spans="1:39" x14ac:dyDescent="0.25">
      <c r="A30"/>
      <c r="B30"/>
      <c r="C30"/>
      <c r="D30"/>
      <c r="E30"/>
      <c r="F30"/>
      <c r="G30"/>
      <c r="H30" s="117"/>
      <c r="I30" s="26">
        <v>8</v>
      </c>
      <c r="J30" s="118" t="s">
        <v>98</v>
      </c>
      <c r="K30" s="114" t="s">
        <v>98</v>
      </c>
      <c r="L30" s="119" t="s">
        <v>96</v>
      </c>
      <c r="N30" s="114"/>
      <c r="V30" s="11"/>
    </row>
    <row r="31" spans="1:39" x14ac:dyDescent="0.25">
      <c r="G31"/>
      <c r="H31" s="117"/>
      <c r="I31" s="3">
        <v>9</v>
      </c>
      <c r="J31" s="118" t="s">
        <v>99</v>
      </c>
      <c r="K31" s="114" t="s">
        <v>99</v>
      </c>
      <c r="L31" s="119" t="s">
        <v>97</v>
      </c>
      <c r="N31" s="114"/>
      <c r="P31" s="4"/>
      <c r="Q31" s="3"/>
      <c r="V31" s="11"/>
    </row>
    <row r="32" spans="1:39" x14ac:dyDescent="0.25">
      <c r="G32"/>
      <c r="H32" s="117"/>
      <c r="I32" s="26">
        <v>10</v>
      </c>
      <c r="J32" s="118" t="s">
        <v>100</v>
      </c>
      <c r="K32" s="114" t="s">
        <v>100</v>
      </c>
      <c r="L32" s="119" t="s">
        <v>98</v>
      </c>
      <c r="N32" s="114"/>
      <c r="P32" s="4"/>
      <c r="Q32" s="3"/>
    </row>
    <row r="33" spans="7:22" x14ac:dyDescent="0.25">
      <c r="G33"/>
      <c r="H33" s="117"/>
      <c r="I33" s="3">
        <v>11</v>
      </c>
      <c r="J33" s="118" t="s">
        <v>101</v>
      </c>
      <c r="K33" s="114" t="s">
        <v>101</v>
      </c>
      <c r="L33" s="119" t="s">
        <v>99</v>
      </c>
      <c r="N33" s="114"/>
    </row>
    <row r="34" spans="7:22" x14ac:dyDescent="0.25">
      <c r="G34"/>
      <c r="H34" s="117"/>
      <c r="I34" s="26">
        <v>12</v>
      </c>
      <c r="J34" s="118" t="s">
        <v>102</v>
      </c>
      <c r="K34" s="114" t="s">
        <v>102</v>
      </c>
      <c r="L34" s="119" t="s">
        <v>100</v>
      </c>
      <c r="N34" s="114"/>
      <c r="O34" s="23"/>
      <c r="V34" s="11"/>
    </row>
    <row r="35" spans="7:22" x14ac:dyDescent="0.25">
      <c r="G35"/>
      <c r="H35" s="117"/>
      <c r="I35" s="3">
        <v>13</v>
      </c>
      <c r="J35" s="118" t="s">
        <v>103</v>
      </c>
      <c r="K35" s="114" t="s">
        <v>103</v>
      </c>
      <c r="L35" s="119" t="s">
        <v>101</v>
      </c>
      <c r="N35" s="114"/>
    </row>
    <row r="36" spans="7:22" ht="15.75" customHeight="1" x14ac:dyDescent="0.25">
      <c r="G36"/>
      <c r="H36" s="117"/>
      <c r="I36" s="26">
        <v>14</v>
      </c>
      <c r="J36" s="118" t="s">
        <v>104</v>
      </c>
      <c r="K36" s="114" t="s">
        <v>104</v>
      </c>
      <c r="L36" s="119" t="s">
        <v>102</v>
      </c>
      <c r="N36" s="114"/>
    </row>
    <row r="37" spans="7:22" x14ac:dyDescent="0.25">
      <c r="G37"/>
      <c r="H37" s="117"/>
      <c r="I37" s="3">
        <v>15</v>
      </c>
      <c r="J37" s="118" t="s">
        <v>105</v>
      </c>
      <c r="K37" s="114" t="s">
        <v>105</v>
      </c>
      <c r="L37" s="119" t="s">
        <v>103</v>
      </c>
      <c r="N37" s="114"/>
    </row>
    <row r="38" spans="7:22" ht="15.75" customHeight="1" x14ac:dyDescent="0.25">
      <c r="G38"/>
      <c r="H38" s="117"/>
      <c r="I38" s="26">
        <v>16</v>
      </c>
      <c r="J38" s="118" t="s">
        <v>106</v>
      </c>
      <c r="K38" s="114" t="s">
        <v>106</v>
      </c>
      <c r="L38" s="119" t="s">
        <v>104</v>
      </c>
      <c r="N38" s="114"/>
    </row>
    <row r="39" spans="7:22" ht="15.75" customHeight="1" x14ac:dyDescent="0.25">
      <c r="G39"/>
      <c r="H39" s="117"/>
      <c r="I39" s="3">
        <v>17</v>
      </c>
      <c r="J39" s="118" t="s">
        <v>107</v>
      </c>
      <c r="K39" s="114" t="s">
        <v>107</v>
      </c>
      <c r="L39" s="119" t="s">
        <v>105</v>
      </c>
      <c r="N39" s="114"/>
    </row>
    <row r="40" spans="7:22" x14ac:dyDescent="0.25">
      <c r="G40"/>
      <c r="H40" s="117"/>
      <c r="I40" s="26">
        <v>18</v>
      </c>
      <c r="J40" s="118" t="s">
        <v>108</v>
      </c>
      <c r="K40" s="114" t="s">
        <v>108</v>
      </c>
      <c r="L40" s="119" t="s">
        <v>106</v>
      </c>
      <c r="N40" s="114"/>
    </row>
    <row r="41" spans="7:22" x14ac:dyDescent="0.25">
      <c r="G41"/>
      <c r="H41" s="117"/>
      <c r="I41" s="3">
        <v>19</v>
      </c>
      <c r="J41" s="118" t="s">
        <v>109</v>
      </c>
      <c r="K41" s="114" t="s">
        <v>109</v>
      </c>
      <c r="L41" s="119" t="s">
        <v>107</v>
      </c>
      <c r="N41" s="114"/>
    </row>
    <row r="42" spans="7:22" x14ac:dyDescent="0.25">
      <c r="G42"/>
      <c r="H42" s="117"/>
      <c r="I42" s="26">
        <v>20</v>
      </c>
      <c r="J42" s="118" t="s">
        <v>110</v>
      </c>
      <c r="K42" s="114" t="s">
        <v>110</v>
      </c>
      <c r="L42" s="119" t="s">
        <v>108</v>
      </c>
      <c r="N42" s="114"/>
    </row>
    <row r="43" spans="7:22" x14ac:dyDescent="0.25">
      <c r="G43"/>
      <c r="H43" s="117"/>
      <c r="I43" s="3">
        <v>21</v>
      </c>
      <c r="J43" s="118" t="s">
        <v>111</v>
      </c>
      <c r="K43" s="114" t="s">
        <v>111</v>
      </c>
      <c r="L43" s="119" t="s">
        <v>109</v>
      </c>
      <c r="N43" s="114"/>
    </row>
    <row r="44" spans="7:22" x14ac:dyDescent="0.25">
      <c r="G44"/>
      <c r="H44" s="117"/>
      <c r="I44" s="26">
        <v>22</v>
      </c>
      <c r="J44" s="118" t="s">
        <v>112</v>
      </c>
      <c r="K44" s="114" t="s">
        <v>112</v>
      </c>
      <c r="L44" s="119" t="s">
        <v>110</v>
      </c>
      <c r="N44" s="114"/>
    </row>
    <row r="45" spans="7:22" x14ac:dyDescent="0.25">
      <c r="G45"/>
      <c r="H45" s="117"/>
      <c r="I45" s="3">
        <v>23</v>
      </c>
      <c r="J45" s="118" t="s">
        <v>113</v>
      </c>
      <c r="K45" s="114" t="s">
        <v>113</v>
      </c>
      <c r="L45" s="119" t="s">
        <v>111</v>
      </c>
      <c r="N45" s="114"/>
    </row>
    <row r="46" spans="7:22" x14ac:dyDescent="0.25">
      <c r="G46"/>
      <c r="H46" s="117"/>
      <c r="I46" s="26">
        <v>24</v>
      </c>
      <c r="J46" s="118" t="s">
        <v>114</v>
      </c>
      <c r="K46" s="114" t="s">
        <v>114</v>
      </c>
      <c r="L46" s="119" t="s">
        <v>112</v>
      </c>
      <c r="N46" s="114"/>
    </row>
    <row r="47" spans="7:22" x14ac:dyDescent="0.25">
      <c r="G47"/>
      <c r="H47" s="117"/>
      <c r="I47" s="3">
        <v>25</v>
      </c>
      <c r="J47" s="118" t="s">
        <v>115</v>
      </c>
      <c r="K47" s="114" t="s">
        <v>115</v>
      </c>
      <c r="L47" s="119" t="s">
        <v>113</v>
      </c>
      <c r="N47" s="114"/>
    </row>
    <row r="48" spans="7:22" x14ac:dyDescent="0.25">
      <c r="G48"/>
      <c r="H48" s="117"/>
      <c r="I48" s="26">
        <v>26</v>
      </c>
      <c r="J48" s="118" t="s">
        <v>116</v>
      </c>
      <c r="K48" s="114" t="s">
        <v>116</v>
      </c>
      <c r="L48" s="119" t="s">
        <v>114</v>
      </c>
      <c r="N48" s="114"/>
    </row>
    <row r="49" spans="7:14" x14ac:dyDescent="0.25">
      <c r="G49"/>
      <c r="H49" s="117"/>
      <c r="I49" s="3">
        <v>27</v>
      </c>
      <c r="J49" s="118" t="s">
        <v>117</v>
      </c>
      <c r="K49" s="114" t="s">
        <v>117</v>
      </c>
      <c r="L49" s="119" t="s">
        <v>115</v>
      </c>
      <c r="N49" s="114"/>
    </row>
    <row r="50" spans="7:14" x14ac:dyDescent="0.25">
      <c r="G50"/>
      <c r="H50" s="117"/>
      <c r="I50" s="26">
        <v>28</v>
      </c>
      <c r="J50" s="118" t="s">
        <v>118</v>
      </c>
      <c r="K50" s="114" t="s">
        <v>118</v>
      </c>
      <c r="L50" s="119" t="s">
        <v>116</v>
      </c>
      <c r="N50" s="114"/>
    </row>
    <row r="51" spans="7:14" x14ac:dyDescent="0.25">
      <c r="G51"/>
      <c r="H51" s="117"/>
      <c r="I51" s="3">
        <v>29</v>
      </c>
      <c r="J51" s="118" t="s">
        <v>119</v>
      </c>
      <c r="K51" s="114" t="s">
        <v>119</v>
      </c>
      <c r="L51" s="119" t="s">
        <v>117</v>
      </c>
      <c r="N51" s="114"/>
    </row>
    <row r="52" spans="7:14" x14ac:dyDescent="0.25">
      <c r="G52"/>
      <c r="H52" s="117"/>
      <c r="I52" s="26">
        <v>30</v>
      </c>
      <c r="J52" s="118"/>
      <c r="K52" s="114"/>
      <c r="L52" s="119" t="s">
        <v>118</v>
      </c>
      <c r="N52" s="114"/>
    </row>
    <row r="53" spans="7:14" x14ac:dyDescent="0.25">
      <c r="G53"/>
      <c r="H53" s="117"/>
      <c r="I53" s="3">
        <v>31</v>
      </c>
      <c r="J53" s="118"/>
      <c r="K53" s="147"/>
      <c r="L53" s="148" t="s">
        <v>119</v>
      </c>
      <c r="N53" s="114"/>
    </row>
    <row r="54" spans="7:14" ht="16.5" thickBot="1" x14ac:dyDescent="0.3">
      <c r="G54"/>
      <c r="H54" s="117"/>
      <c r="I54" s="26">
        <v>32</v>
      </c>
      <c r="J54" s="149"/>
      <c r="K54" s="150"/>
      <c r="L54" s="151"/>
      <c r="N54" s="114"/>
    </row>
    <row r="55" spans="7:14" x14ac:dyDescent="0.25">
      <c r="G55"/>
      <c r="H55" s="117"/>
      <c r="I55" s="26"/>
      <c r="J55" s="114" t="s">
        <v>120</v>
      </c>
      <c r="K55" s="114" t="s">
        <v>120</v>
      </c>
      <c r="L55" s="114" t="s">
        <v>120</v>
      </c>
      <c r="N55" s="114"/>
    </row>
    <row r="56" spans="7:14" x14ac:dyDescent="0.25">
      <c r="G56"/>
      <c r="H56" s="117"/>
      <c r="J56" s="114" t="s">
        <v>121</v>
      </c>
      <c r="K56" s="114" t="s">
        <v>121</v>
      </c>
      <c r="L56" s="114" t="s">
        <v>121</v>
      </c>
      <c r="N56" s="114"/>
    </row>
    <row r="57" spans="7:14" x14ac:dyDescent="0.25">
      <c r="G57"/>
      <c r="H57" s="117"/>
      <c r="J57" s="114" t="s">
        <v>122</v>
      </c>
      <c r="K57" s="114" t="s">
        <v>122</v>
      </c>
      <c r="L57" s="114" t="s">
        <v>122</v>
      </c>
    </row>
    <row r="58" spans="7:14" x14ac:dyDescent="0.25">
      <c r="G58"/>
      <c r="H58" s="117"/>
      <c r="J58" s="114" t="s">
        <v>123</v>
      </c>
      <c r="K58" s="114" t="s">
        <v>123</v>
      </c>
      <c r="L58" s="114" t="s">
        <v>123</v>
      </c>
    </row>
    <row r="59" spans="7:14" x14ac:dyDescent="0.25">
      <c r="G59"/>
    </row>
    <row r="60" spans="7:14" x14ac:dyDescent="0.25">
      <c r="G60"/>
    </row>
    <row r="61" spans="7:14" x14ac:dyDescent="0.25">
      <c r="G61"/>
    </row>
    <row r="62" spans="7:14" x14ac:dyDescent="0.25">
      <c r="G62"/>
    </row>
    <row r="63" spans="7:14" x14ac:dyDescent="0.25">
      <c r="G63"/>
    </row>
  </sheetData>
  <sortState ref="L27:L58">
    <sortCondition ref="L27"/>
  </sortState>
  <dataValidations count="1">
    <dataValidation type="list" allowBlank="1" showInputMessage="1" showErrorMessage="1" sqref="W2">
      <formula1>$K$3:$U$3</formula1>
    </dataValidation>
  </dataValidation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90" zoomScaleNormal="90" workbookViewId="0">
      <selection activeCell="F28" sqref="F28"/>
    </sheetView>
  </sheetViews>
  <sheetFormatPr defaultRowHeight="15.75" x14ac:dyDescent="0.25"/>
  <cols>
    <col min="1" max="1" width="12.375" bestFit="1" customWidth="1"/>
    <col min="2" max="2" width="6" style="5" bestFit="1" customWidth="1"/>
    <col min="3" max="3" width="9.125" bestFit="1" customWidth="1"/>
    <col min="4" max="4" width="65.25" bestFit="1" customWidth="1"/>
    <col min="5" max="5" width="8.875" style="5" bestFit="1" customWidth="1"/>
    <col min="6" max="6" width="19.25" bestFit="1" customWidth="1"/>
    <col min="7" max="7" width="7.75" bestFit="1" customWidth="1"/>
    <col min="8" max="8" width="7.375" bestFit="1" customWidth="1"/>
    <col min="9" max="9" width="7.75" bestFit="1" customWidth="1"/>
    <col min="10" max="10" width="7.375" style="5" bestFit="1" customWidth="1"/>
    <col min="11" max="11" width="62.75" style="5" bestFit="1" customWidth="1"/>
    <col min="12" max="13" width="6" style="5" bestFit="1" customWidth="1"/>
    <col min="14" max="14" width="6" bestFit="1" customWidth="1"/>
    <col min="15" max="16" width="11.875" bestFit="1" customWidth="1"/>
    <col min="17" max="17" width="12.125" bestFit="1" customWidth="1"/>
  </cols>
  <sheetData>
    <row r="1" spans="1:15" x14ac:dyDescent="0.25">
      <c r="A1" s="48">
        <v>1</v>
      </c>
      <c r="B1" s="48">
        <v>2</v>
      </c>
      <c r="C1" s="48">
        <v>3</v>
      </c>
      <c r="D1" s="48">
        <v>4</v>
      </c>
      <c r="E1" s="48">
        <v>5</v>
      </c>
      <c r="F1" s="48">
        <v>6</v>
      </c>
      <c r="G1" s="48">
        <v>7</v>
      </c>
      <c r="H1" s="48">
        <v>8</v>
      </c>
      <c r="I1" s="48">
        <v>9</v>
      </c>
      <c r="J1" s="48">
        <v>10</v>
      </c>
      <c r="K1" s="48">
        <v>11</v>
      </c>
      <c r="L1" s="48">
        <v>12</v>
      </c>
      <c r="M1" s="48">
        <v>13</v>
      </c>
      <c r="N1" s="48">
        <v>14</v>
      </c>
    </row>
    <row r="2" spans="1:15" x14ac:dyDescent="0.25">
      <c r="A2" s="27"/>
      <c r="B2" s="28"/>
      <c r="C2" s="28"/>
      <c r="D2" s="27"/>
      <c r="E2" s="28"/>
      <c r="F2" s="27"/>
      <c r="G2" s="34"/>
      <c r="H2" s="28"/>
      <c r="I2" s="32"/>
      <c r="J2" s="33"/>
      <c r="K2" s="6"/>
      <c r="L2" s="27"/>
      <c r="M2" s="27"/>
      <c r="N2" s="27"/>
      <c r="O2" s="6"/>
    </row>
    <row r="3" spans="1:15" ht="60" x14ac:dyDescent="0.25">
      <c r="A3" s="61" t="s">
        <v>0</v>
      </c>
      <c r="B3" s="61" t="s">
        <v>1</v>
      </c>
      <c r="C3" s="61" t="s">
        <v>2</v>
      </c>
      <c r="D3" s="61" t="s">
        <v>124</v>
      </c>
      <c r="E3" s="61" t="s">
        <v>5</v>
      </c>
      <c r="F3" s="61" t="s">
        <v>4</v>
      </c>
      <c r="G3" s="80" t="s">
        <v>125</v>
      </c>
      <c r="H3" s="81" t="s">
        <v>126</v>
      </c>
      <c r="I3" s="81" t="s">
        <v>127</v>
      </c>
      <c r="J3" s="82" t="s">
        <v>128</v>
      </c>
      <c r="K3" s="81" t="s">
        <v>129</v>
      </c>
      <c r="L3" s="140" t="s">
        <v>61</v>
      </c>
      <c r="M3" s="140" t="s">
        <v>67</v>
      </c>
      <c r="N3" s="140" t="s">
        <v>70</v>
      </c>
      <c r="O3" s="6"/>
    </row>
    <row r="4" spans="1:15" x14ac:dyDescent="0.25">
      <c r="A4" s="11" t="s">
        <v>84</v>
      </c>
      <c r="B4" s="12"/>
      <c r="C4" s="11"/>
      <c r="D4" s="11" t="s">
        <v>130</v>
      </c>
      <c r="E4" s="12"/>
      <c r="F4" s="88"/>
      <c r="G4" s="108" t="str">
        <f>IFERROR(IF(VLOOKUP(TableHandbook[[#This Row],[UDC]],TableAvailabilities[],2,FALSE)&gt;0,"Y",""),"")</f>
        <v/>
      </c>
      <c r="H4" s="109" t="str">
        <f>IFERROR(IF(VLOOKUP(TableHandbook[[#This Row],[UDC]],TableAvailabilities[],3,FALSE)&gt;0,"Y",""),"")</f>
        <v/>
      </c>
      <c r="I4" s="110" t="str">
        <f>IFERROR(IF(VLOOKUP(TableHandbook[[#This Row],[UDC]],TableAvailabilities[],4,FALSE)&gt;0,"Y",""),"")</f>
        <v/>
      </c>
      <c r="J4" s="111" t="str">
        <f>IFERROR(IF(VLOOKUP(TableHandbook[[#This Row],[UDC]],TableAvailabilities[],5,FALSE)&gt;0,"Y",""),"")</f>
        <v/>
      </c>
      <c r="K4" s="135"/>
      <c r="L4" s="63" t="str">
        <f>IFERROR(VLOOKUP(TableHandbook[[#This Row],[UDC]],TableGCDESIGN[],7,FALSE),"")</f>
        <v/>
      </c>
      <c r="M4" s="63" t="str">
        <f>IFERROR(VLOOKUP(TableHandbook[[#This Row],[UDC]],TableGDDESIGN[],7,FALSE),"")</f>
        <v/>
      </c>
      <c r="N4" s="63" t="str">
        <f>IFERROR(VLOOKUP(TableHandbook[[#This Row],[UDC]],TableMCDESIGN[],7,FALSE),"")</f>
        <v/>
      </c>
      <c r="O4" s="6"/>
    </row>
    <row r="5" spans="1:15" x14ac:dyDescent="0.25">
      <c r="A5" s="125" t="s">
        <v>131</v>
      </c>
      <c r="B5" s="12"/>
      <c r="C5" s="11"/>
      <c r="D5" s="11" t="s">
        <v>132</v>
      </c>
      <c r="E5" s="12"/>
      <c r="F5" s="88"/>
      <c r="G5" s="121" t="str">
        <f>IFERROR(IF(VLOOKUP(TableHandbook[[#This Row],[UDC]],TableAvailabilities[],2,FALSE)&gt;0,"Y",""),"")</f>
        <v/>
      </c>
      <c r="H5" s="63" t="str">
        <f>IFERROR(IF(VLOOKUP(TableHandbook[[#This Row],[UDC]],TableAvailabilities[],3,FALSE)&gt;0,"Y",""),"")</f>
        <v/>
      </c>
      <c r="I5" s="144" t="str">
        <f>IFERROR(IF(VLOOKUP(TableHandbook[[#This Row],[UDC]],TableAvailabilities[],4,FALSE)&gt;0,"Y",""),"")</f>
        <v/>
      </c>
      <c r="J5" s="122" t="str">
        <f>IFERROR(IF(VLOOKUP(TableHandbook[[#This Row],[UDC]],TableAvailabilities[],5,FALSE)&gt;0,"Y",""),"")</f>
        <v/>
      </c>
      <c r="K5" s="135"/>
      <c r="L5" s="63" t="str">
        <f>IFERROR(VLOOKUP(TableHandbook[[#This Row],[UDC]],TableGCDESIGN[],7,FALSE),"")</f>
        <v/>
      </c>
      <c r="M5" s="63" t="str">
        <f>IFERROR(VLOOKUP(TableHandbook[[#This Row],[UDC]],TableGDDESIGN[],7,FALSE),"")</f>
        <v/>
      </c>
      <c r="N5" s="63" t="str">
        <f>IFERROR(VLOOKUP(TableHandbook[[#This Row],[UDC]],TableMCDESIGN[],7,FALSE),"")</f>
        <v/>
      </c>
    </row>
    <row r="6" spans="1:15" x14ac:dyDescent="0.25">
      <c r="A6" s="125" t="s">
        <v>50</v>
      </c>
      <c r="B6" s="12"/>
      <c r="C6" s="11"/>
      <c r="D6" s="11" t="s">
        <v>133</v>
      </c>
      <c r="E6" s="12"/>
      <c r="F6" s="88"/>
      <c r="G6" s="121" t="str">
        <f>IFERROR(IF(VLOOKUP(TableHandbook[[#This Row],[UDC]],TableAvailabilities[],2,FALSE)&gt;0,"Y",""),"")</f>
        <v/>
      </c>
      <c r="H6" s="63" t="str">
        <f>IFERROR(IF(VLOOKUP(TableHandbook[[#This Row],[UDC]],TableAvailabilities[],3,FALSE)&gt;0,"Y",""),"")</f>
        <v/>
      </c>
      <c r="I6" s="144" t="str">
        <f>IFERROR(IF(VLOOKUP(TableHandbook[[#This Row],[UDC]],TableAvailabilities[],4,FALSE)&gt;0,"Y",""),"")</f>
        <v/>
      </c>
      <c r="J6" s="122" t="str">
        <f>IFERROR(IF(VLOOKUP(TableHandbook[[#This Row],[UDC]],TableAvailabilities[],5,FALSE)&gt;0,"Y",""),"")</f>
        <v/>
      </c>
      <c r="K6" s="135"/>
      <c r="L6" s="63" t="str">
        <f>IFERROR(VLOOKUP(TableHandbook[[#This Row],[UDC]],TableGCDESIGN[],7,FALSE),"")</f>
        <v/>
      </c>
      <c r="M6" s="63" t="str">
        <f>IFERROR(VLOOKUP(TableHandbook[[#This Row],[UDC]],TableGDDESIGN[],7,FALSE),"")</f>
        <v/>
      </c>
      <c r="N6" s="63" t="str">
        <f>IFERROR(VLOOKUP(TableHandbook[[#This Row],[UDC]],TableMCDESIGN[],7,FALSE),"")</f>
        <v/>
      </c>
    </row>
    <row r="7" spans="1:15" x14ac:dyDescent="0.25">
      <c r="A7" s="9" t="s">
        <v>91</v>
      </c>
      <c r="B7" s="12">
        <v>3</v>
      </c>
      <c r="C7" s="11"/>
      <c r="D7" s="11" t="s">
        <v>134</v>
      </c>
      <c r="E7" s="12">
        <v>25</v>
      </c>
      <c r="F7" s="88" t="s">
        <v>135</v>
      </c>
      <c r="G7" s="104" t="str">
        <f>IFERROR(IF(VLOOKUP(TableHandbook[[#This Row],[UDC]],TableAvailabilities[],2,FALSE)&gt;0,"Y",""),"")</f>
        <v>Y</v>
      </c>
      <c r="H7" s="105" t="str">
        <f>IFERROR(IF(VLOOKUP(TableHandbook[[#This Row],[UDC]],TableAvailabilities[],3,FALSE)&gt;0,"Y",""),"")</f>
        <v/>
      </c>
      <c r="I7" s="106" t="str">
        <f>IFERROR(IF(VLOOKUP(TableHandbook[[#This Row],[UDC]],TableAvailabilities[],4,FALSE)&gt;0,"Y",""),"")</f>
        <v/>
      </c>
      <c r="J7" s="107" t="str">
        <f>IFERROR(IF(VLOOKUP(TableHandbook[[#This Row],[UDC]],TableAvailabilities[],5,FALSE)&gt;0,"Y",""),"")</f>
        <v/>
      </c>
      <c r="K7" s="135"/>
      <c r="L7" s="143" t="str">
        <f>IFERROR(VLOOKUP(TableHandbook[[#This Row],[UDC]],TableGCDESIGN[],7,FALSE),"")</f>
        <v>Option</v>
      </c>
      <c r="M7" s="143" t="str">
        <f>IFERROR(VLOOKUP(TableHandbook[[#This Row],[UDC]],TableGDDESIGN[],7,FALSE),"")</f>
        <v>Option</v>
      </c>
      <c r="N7" s="143" t="str">
        <f>IFERROR(VLOOKUP(TableHandbook[[#This Row],[UDC]],TableMCDESIGN[],7,FALSE),"")</f>
        <v>Option</v>
      </c>
    </row>
    <row r="8" spans="1:15" x14ac:dyDescent="0.25">
      <c r="A8" s="11" t="s">
        <v>136</v>
      </c>
      <c r="B8" s="12">
        <v>2</v>
      </c>
      <c r="C8" s="11"/>
      <c r="D8" s="11" t="s">
        <v>134</v>
      </c>
      <c r="E8" s="12">
        <v>25</v>
      </c>
      <c r="F8" s="88" t="s">
        <v>135</v>
      </c>
      <c r="G8" s="121" t="str">
        <f>IFERROR(IF(VLOOKUP(TableHandbook[[#This Row],[UDC]],TableAvailabilities[],2,FALSE)&gt;0,"Y",""),"")</f>
        <v/>
      </c>
      <c r="H8" s="63" t="str">
        <f>IFERROR(IF(VLOOKUP(TableHandbook[[#This Row],[UDC]],TableAvailabilities[],3,FALSE)&gt;0,"Y",""),"")</f>
        <v/>
      </c>
      <c r="I8" s="144" t="str">
        <f>IFERROR(IF(VLOOKUP(TableHandbook[[#This Row],[UDC]],TableAvailabilities[],4,FALSE)&gt;0,"Y",""),"")</f>
        <v/>
      </c>
      <c r="J8" s="122" t="str">
        <f>IFERROR(IF(VLOOKUP(TableHandbook[[#This Row],[UDC]],TableAvailabilities[],5,FALSE)&gt;0,"Y",""),"")</f>
        <v/>
      </c>
      <c r="K8" s="135" t="s">
        <v>137</v>
      </c>
      <c r="L8" s="63" t="str">
        <f>IFERROR(VLOOKUP(TableHandbook[[#This Row],[UDC]],TableGCDESIGN[],7,FALSE),"")</f>
        <v/>
      </c>
      <c r="M8" s="63" t="str">
        <f>IFERROR(VLOOKUP(TableHandbook[[#This Row],[UDC]],TableGDDESIGN[],7,FALSE),"")</f>
        <v/>
      </c>
      <c r="N8" s="63" t="str">
        <f>IFERROR(VLOOKUP(TableHandbook[[#This Row],[UDC]],TableMCDESIGN[],7,FALSE),"")</f>
        <v/>
      </c>
    </row>
    <row r="9" spans="1:15" x14ac:dyDescent="0.25">
      <c r="A9" s="9" t="s">
        <v>120</v>
      </c>
      <c r="B9" s="146">
        <v>2</v>
      </c>
      <c r="C9" s="9"/>
      <c r="D9" s="9" t="s">
        <v>138</v>
      </c>
      <c r="E9" s="12">
        <v>25</v>
      </c>
      <c r="F9" s="88" t="s">
        <v>135</v>
      </c>
      <c r="G9" s="104" t="str">
        <f>IFERROR(IF(VLOOKUP(TableHandbook[[#This Row],[UDC]],TableAvailabilities[],2,FALSE)&gt;0,"Y",""),"")</f>
        <v/>
      </c>
      <c r="H9" s="105" t="str">
        <f>IFERROR(IF(VLOOKUP(TableHandbook[[#This Row],[UDC]],TableAvailabilities[],3,FALSE)&gt;0,"Y",""),"")</f>
        <v/>
      </c>
      <c r="I9" s="106" t="str">
        <f>IFERROR(IF(VLOOKUP(TableHandbook[[#This Row],[UDC]],TableAvailabilities[],4,FALSE)&gt;0,"Y",""),"")</f>
        <v/>
      </c>
      <c r="J9" s="107" t="str">
        <f>IFERROR(IF(VLOOKUP(TableHandbook[[#This Row],[UDC]],TableAvailabilities[],5,FALSE)&gt;0,"Y",""),"")</f>
        <v/>
      </c>
      <c r="K9" s="135" t="s">
        <v>139</v>
      </c>
      <c r="L9" s="63" t="str">
        <f>IFERROR(VLOOKUP(TableHandbook[[#This Row],[UDC]],TableGCDESIGN[],7,FALSE),"")</f>
        <v>Option</v>
      </c>
      <c r="M9" s="63" t="str">
        <f>IFERROR(VLOOKUP(TableHandbook[[#This Row],[UDC]],TableGDDESIGN[],7,FALSE),"")</f>
        <v>Option</v>
      </c>
      <c r="N9" s="63" t="str">
        <f>IFERROR(VLOOKUP(TableHandbook[[#This Row],[UDC]],TableMCDESIGN[],7,FALSE),"")</f>
        <v>Option</v>
      </c>
    </row>
    <row r="10" spans="1:15" x14ac:dyDescent="0.25">
      <c r="A10" s="11" t="s">
        <v>93</v>
      </c>
      <c r="B10" s="12">
        <v>2</v>
      </c>
      <c r="C10" s="11"/>
      <c r="D10" s="11" t="s">
        <v>140</v>
      </c>
      <c r="E10" s="12">
        <v>25</v>
      </c>
      <c r="F10" s="88" t="s">
        <v>135</v>
      </c>
      <c r="G10" s="104" t="str">
        <f>IFERROR(IF(VLOOKUP(TableHandbook[[#This Row],[UDC]],TableAvailabilities[],2,FALSE)&gt;0,"Y",""),"")</f>
        <v>Y</v>
      </c>
      <c r="H10" s="105" t="str">
        <f>IFERROR(IF(VLOOKUP(TableHandbook[[#This Row],[UDC]],TableAvailabilities[],3,FALSE)&gt;0,"Y",""),"")</f>
        <v/>
      </c>
      <c r="I10" s="106" t="str">
        <f>IFERROR(IF(VLOOKUP(TableHandbook[[#This Row],[UDC]],TableAvailabilities[],4,FALSE)&gt;0,"Y",""),"")</f>
        <v>Y</v>
      </c>
      <c r="J10" s="107" t="str">
        <f>IFERROR(IF(VLOOKUP(TableHandbook[[#This Row],[UDC]],TableAvailabilities[],5,FALSE)&gt;0,"Y",""),"")</f>
        <v/>
      </c>
      <c r="K10" s="135"/>
      <c r="L10" s="63" t="str">
        <f>IFERROR(VLOOKUP(TableHandbook[[#This Row],[UDC]],TableGCDESIGN[],7,FALSE),"")</f>
        <v>Option</v>
      </c>
      <c r="M10" s="63" t="str">
        <f>IFERROR(VLOOKUP(TableHandbook[[#This Row],[UDC]],TableGDDESIGN[],7,FALSE),"")</f>
        <v>Option</v>
      </c>
      <c r="N10" s="63" t="str">
        <f>IFERROR(VLOOKUP(TableHandbook[[#This Row],[UDC]],TableMCDESIGN[],7,FALSE),"")</f>
        <v>Option</v>
      </c>
    </row>
    <row r="11" spans="1:15" x14ac:dyDescent="0.25">
      <c r="A11" s="11" t="s">
        <v>94</v>
      </c>
      <c r="B11" s="12">
        <v>1</v>
      </c>
      <c r="C11" s="11"/>
      <c r="D11" s="11" t="s">
        <v>141</v>
      </c>
      <c r="E11" s="12">
        <v>25</v>
      </c>
      <c r="F11" s="88" t="s">
        <v>135</v>
      </c>
      <c r="G11" s="104" t="str">
        <f>IFERROR(IF(VLOOKUP(TableHandbook[[#This Row],[UDC]],TableAvailabilities[],2,FALSE)&gt;0,"Y",""),"")</f>
        <v>Y</v>
      </c>
      <c r="H11" s="105" t="str">
        <f>IFERROR(IF(VLOOKUP(TableHandbook[[#This Row],[UDC]],TableAvailabilities[],3,FALSE)&gt;0,"Y",""),"")</f>
        <v/>
      </c>
      <c r="I11" s="106" t="str">
        <f>IFERROR(IF(VLOOKUP(TableHandbook[[#This Row],[UDC]],TableAvailabilities[],4,FALSE)&gt;0,"Y",""),"")</f>
        <v/>
      </c>
      <c r="J11" s="107" t="str">
        <f>IFERROR(IF(VLOOKUP(TableHandbook[[#This Row],[UDC]],TableAvailabilities[],5,FALSE)&gt;0,"Y",""),"")</f>
        <v/>
      </c>
      <c r="K11" s="135"/>
      <c r="L11" s="63" t="str">
        <f>IFERROR(VLOOKUP(TableHandbook[[#This Row],[UDC]],TableGCDESIGN[],7,FALSE),"")</f>
        <v>Option</v>
      </c>
      <c r="M11" s="63" t="str">
        <f>IFERROR(VLOOKUP(TableHandbook[[#This Row],[UDC]],TableGDDESIGN[],7,FALSE),"")</f>
        <v>Option</v>
      </c>
      <c r="N11" s="63" t="str">
        <f>IFERROR(VLOOKUP(TableHandbook[[#This Row],[UDC]],TableMCDESIGN[],7,FALSE),"")</f>
        <v>Option</v>
      </c>
    </row>
    <row r="12" spans="1:15" x14ac:dyDescent="0.25">
      <c r="A12" s="11" t="s">
        <v>58</v>
      </c>
      <c r="B12" s="12">
        <v>1</v>
      </c>
      <c r="C12" s="11"/>
      <c r="D12" s="11" t="s">
        <v>142</v>
      </c>
      <c r="E12" s="12">
        <v>25</v>
      </c>
      <c r="F12" s="88" t="s">
        <v>135</v>
      </c>
      <c r="G12" s="104" t="str">
        <f>IFERROR(IF(VLOOKUP(TableHandbook[[#This Row],[UDC]],TableAvailabilities[],2,FALSE)&gt;0,"Y",""),"")</f>
        <v>Y</v>
      </c>
      <c r="H12" s="105" t="str">
        <f>IFERROR(IF(VLOOKUP(TableHandbook[[#This Row],[UDC]],TableAvailabilities[],3,FALSE)&gt;0,"Y",""),"")</f>
        <v/>
      </c>
      <c r="I12" s="106" t="str">
        <f>IFERROR(IF(VLOOKUP(TableHandbook[[#This Row],[UDC]],TableAvailabilities[],4,FALSE)&gt;0,"Y",""),"")</f>
        <v/>
      </c>
      <c r="J12" s="107" t="str">
        <f>IFERROR(IF(VLOOKUP(TableHandbook[[#This Row],[UDC]],TableAvailabilities[],5,FALSE)&gt;0,"Y",""),"")</f>
        <v/>
      </c>
      <c r="K12" s="135"/>
      <c r="L12" s="63" t="str">
        <f>IFERROR(VLOOKUP(TableHandbook[[#This Row],[UDC]],TableGCDESIGN[],7,FALSE),"")</f>
        <v>Core</v>
      </c>
      <c r="M12" s="63" t="str">
        <f>IFERROR(VLOOKUP(TableHandbook[[#This Row],[UDC]],TableGDDESIGN[],7,FALSE),"")</f>
        <v>Core</v>
      </c>
      <c r="N12" s="63" t="str">
        <f>IFERROR(VLOOKUP(TableHandbook[[#This Row],[UDC]],TableMCDESIGN[],7,FALSE),"")</f>
        <v>Core</v>
      </c>
    </row>
    <row r="13" spans="1:15" x14ac:dyDescent="0.25">
      <c r="A13" s="11" t="s">
        <v>48</v>
      </c>
      <c r="B13" s="12">
        <v>1</v>
      </c>
      <c r="C13" s="11"/>
      <c r="D13" s="11" t="s">
        <v>143</v>
      </c>
      <c r="E13" s="12">
        <v>25</v>
      </c>
      <c r="F13" s="88" t="s">
        <v>135</v>
      </c>
      <c r="G13" s="104" t="str">
        <f>IFERROR(IF(VLOOKUP(TableHandbook[[#This Row],[UDC]],TableAvailabilities[],2,FALSE)&gt;0,"Y",""),"")</f>
        <v>Y</v>
      </c>
      <c r="H13" s="105" t="str">
        <f>IFERROR(IF(VLOOKUP(TableHandbook[[#This Row],[UDC]],TableAvailabilities[],3,FALSE)&gt;0,"Y",""),"")</f>
        <v/>
      </c>
      <c r="I13" s="106" t="str">
        <f>IFERROR(IF(VLOOKUP(TableHandbook[[#This Row],[UDC]],TableAvailabilities[],4,FALSE)&gt;0,"Y",""),"")</f>
        <v/>
      </c>
      <c r="J13" s="107" t="str">
        <f>IFERROR(IF(VLOOKUP(TableHandbook[[#This Row],[UDC]],TableAvailabilities[],5,FALSE)&gt;0,"Y",""),"")</f>
        <v/>
      </c>
      <c r="K13" s="135"/>
      <c r="L13" s="63" t="str">
        <f>IFERROR(VLOOKUP(TableHandbook[[#This Row],[UDC]],TableGCDESIGN[],7,FALSE),"")</f>
        <v>Core</v>
      </c>
      <c r="M13" s="63" t="str">
        <f>IFERROR(VLOOKUP(TableHandbook[[#This Row],[UDC]],TableGDDESIGN[],7,FALSE),"")</f>
        <v>Core</v>
      </c>
      <c r="N13" s="63" t="str">
        <f>IFERROR(VLOOKUP(TableHandbook[[#This Row],[UDC]],TableMCDESIGN[],7,FALSE),"")</f>
        <v>Core</v>
      </c>
    </row>
    <row r="14" spans="1:15" x14ac:dyDescent="0.25">
      <c r="A14" s="11" t="s">
        <v>53</v>
      </c>
      <c r="B14" s="12">
        <v>1</v>
      </c>
      <c r="C14" s="11"/>
      <c r="D14" s="11" t="s">
        <v>144</v>
      </c>
      <c r="E14" s="12">
        <v>25</v>
      </c>
      <c r="F14" s="88" t="s">
        <v>135</v>
      </c>
      <c r="G14" s="104" t="str">
        <f>IFERROR(IF(VLOOKUP(TableHandbook[[#This Row],[UDC]],TableAvailabilities[],2,FALSE)&gt;0,"Y",""),"")</f>
        <v>Y</v>
      </c>
      <c r="H14" s="105" t="str">
        <f>IFERROR(IF(VLOOKUP(TableHandbook[[#This Row],[UDC]],TableAvailabilities[],3,FALSE)&gt;0,"Y",""),"")</f>
        <v/>
      </c>
      <c r="I14" s="106" t="str">
        <f>IFERROR(IF(VLOOKUP(TableHandbook[[#This Row],[UDC]],TableAvailabilities[],4,FALSE)&gt;0,"Y",""),"")</f>
        <v/>
      </c>
      <c r="J14" s="107" t="str">
        <f>IFERROR(IF(VLOOKUP(TableHandbook[[#This Row],[UDC]],TableAvailabilities[],5,FALSE)&gt;0,"Y",""),"")</f>
        <v/>
      </c>
      <c r="K14" s="135"/>
      <c r="L14" s="63" t="str">
        <f>IFERROR(VLOOKUP(TableHandbook[[#This Row],[UDC]],TableGCDESIGN[],7,FALSE),"")</f>
        <v>Core</v>
      </c>
      <c r="M14" s="63" t="str">
        <f>IFERROR(VLOOKUP(TableHandbook[[#This Row],[UDC]],TableGDDESIGN[],7,FALSE),"")</f>
        <v>Core</v>
      </c>
      <c r="N14" s="63" t="str">
        <f>IFERROR(VLOOKUP(TableHandbook[[#This Row],[UDC]],TableMCDESIGN[],7,FALSE),"")</f>
        <v>Core</v>
      </c>
    </row>
    <row r="15" spans="1:15" x14ac:dyDescent="0.25">
      <c r="A15" s="11" t="s">
        <v>54</v>
      </c>
      <c r="B15" s="12">
        <v>1</v>
      </c>
      <c r="C15" s="11"/>
      <c r="D15" s="11" t="s">
        <v>145</v>
      </c>
      <c r="E15" s="12">
        <v>25</v>
      </c>
      <c r="F15" s="88" t="s">
        <v>135</v>
      </c>
      <c r="G15" s="104" t="str">
        <f>IFERROR(IF(VLOOKUP(TableHandbook[[#This Row],[UDC]],TableAvailabilities[],2,FALSE)&gt;0,"Y",""),"")</f>
        <v/>
      </c>
      <c r="H15" s="105" t="str">
        <f>IFERROR(IF(VLOOKUP(TableHandbook[[#This Row],[UDC]],TableAvailabilities[],3,FALSE)&gt;0,"Y",""),"")</f>
        <v/>
      </c>
      <c r="I15" s="106" t="str">
        <f>IFERROR(IF(VLOOKUP(TableHandbook[[#This Row],[UDC]],TableAvailabilities[],4,FALSE)&gt;0,"Y",""),"")</f>
        <v>Y</v>
      </c>
      <c r="J15" s="107" t="str">
        <f>IFERROR(IF(VLOOKUP(TableHandbook[[#This Row],[UDC]],TableAvailabilities[],5,FALSE)&gt;0,"Y",""),"")</f>
        <v/>
      </c>
      <c r="K15" s="135"/>
      <c r="L15" s="63" t="str">
        <f>IFERROR(VLOOKUP(TableHandbook[[#This Row],[UDC]],TableGCDESIGN[],7,FALSE),"")</f>
        <v/>
      </c>
      <c r="M15" s="63" t="str">
        <f>IFERROR(VLOOKUP(TableHandbook[[#This Row],[UDC]],TableGDDESIGN[],7,FALSE),"")</f>
        <v>Core</v>
      </c>
      <c r="N15" s="63" t="str">
        <f>IFERROR(VLOOKUP(TableHandbook[[#This Row],[UDC]],TableMCDESIGN[],7,FALSE),"")</f>
        <v>Core</v>
      </c>
    </row>
    <row r="16" spans="1:15" x14ac:dyDescent="0.25">
      <c r="A16" s="11" t="s">
        <v>51</v>
      </c>
      <c r="B16" s="12">
        <v>1</v>
      </c>
      <c r="C16" s="11"/>
      <c r="D16" s="11" t="s">
        <v>146</v>
      </c>
      <c r="E16" s="12">
        <v>25</v>
      </c>
      <c r="F16" s="88" t="s">
        <v>135</v>
      </c>
      <c r="G16" s="104" t="str">
        <f>IFERROR(IF(VLOOKUP(TableHandbook[[#This Row],[UDC]],TableAvailabilities[],2,FALSE)&gt;0,"Y",""),"")</f>
        <v/>
      </c>
      <c r="H16" s="105" t="str">
        <f>IFERROR(IF(VLOOKUP(TableHandbook[[#This Row],[UDC]],TableAvailabilities[],3,FALSE)&gt;0,"Y",""),"")</f>
        <v/>
      </c>
      <c r="I16" s="106" t="str">
        <f>IFERROR(IF(VLOOKUP(TableHandbook[[#This Row],[UDC]],TableAvailabilities[],4,FALSE)&gt;0,"Y",""),"")</f>
        <v>Y</v>
      </c>
      <c r="J16" s="107" t="str">
        <f>IFERROR(IF(VLOOKUP(TableHandbook[[#This Row],[UDC]],TableAvailabilities[],5,FALSE)&gt;0,"Y",""),"")</f>
        <v/>
      </c>
      <c r="K16" s="135"/>
      <c r="L16" s="63" t="str">
        <f>IFERROR(VLOOKUP(TableHandbook[[#This Row],[UDC]],TableGCDESIGN[],7,FALSE),"")</f>
        <v/>
      </c>
      <c r="M16" s="63" t="str">
        <f>IFERROR(VLOOKUP(TableHandbook[[#This Row],[UDC]],TableGDDESIGN[],7,FALSE),"")</f>
        <v>Core</v>
      </c>
      <c r="N16" s="63" t="str">
        <f>IFERROR(VLOOKUP(TableHandbook[[#This Row],[UDC]],TableMCDESIGN[],7,FALSE),"")</f>
        <v>Core</v>
      </c>
    </row>
    <row r="17" spans="1:17" x14ac:dyDescent="0.25">
      <c r="A17" s="11" t="s">
        <v>59</v>
      </c>
      <c r="B17" s="12">
        <v>1</v>
      </c>
      <c r="C17" s="11"/>
      <c r="D17" s="11" t="s">
        <v>147</v>
      </c>
      <c r="E17" s="12">
        <v>25</v>
      </c>
      <c r="F17" s="88" t="s">
        <v>135</v>
      </c>
      <c r="G17" s="104" t="str">
        <f>IFERROR(IF(VLOOKUP(TableHandbook[[#This Row],[UDC]],TableAvailabilities[],2,FALSE)&gt;0,"Y",""),"")</f>
        <v/>
      </c>
      <c r="H17" s="105" t="str">
        <f>IFERROR(IF(VLOOKUP(TableHandbook[[#This Row],[UDC]],TableAvailabilities[],3,FALSE)&gt;0,"Y",""),"")</f>
        <v/>
      </c>
      <c r="I17" s="106" t="str">
        <f>IFERROR(IF(VLOOKUP(TableHandbook[[#This Row],[UDC]],TableAvailabilities[],4,FALSE)&gt;0,"Y",""),"")</f>
        <v>Y</v>
      </c>
      <c r="J17" s="107" t="str">
        <f>IFERROR(IF(VLOOKUP(TableHandbook[[#This Row],[UDC]],TableAvailabilities[],5,FALSE)&gt;0,"Y",""),"")</f>
        <v/>
      </c>
      <c r="K17" s="135"/>
      <c r="L17" s="63" t="str">
        <f>IFERROR(VLOOKUP(TableHandbook[[#This Row],[UDC]],TableGCDESIGN[],7,FALSE),"")</f>
        <v/>
      </c>
      <c r="M17" s="63" t="str">
        <f>IFERROR(VLOOKUP(TableHandbook[[#This Row],[UDC]],TableGDDESIGN[],7,FALSE),"")</f>
        <v>Core</v>
      </c>
      <c r="N17" s="63" t="str">
        <f>IFERROR(VLOOKUP(TableHandbook[[#This Row],[UDC]],TableMCDESIGN[],7,FALSE),"")</f>
        <v>Core</v>
      </c>
    </row>
    <row r="18" spans="1:17" x14ac:dyDescent="0.25">
      <c r="A18" s="11" t="s">
        <v>82</v>
      </c>
      <c r="B18" s="12">
        <v>1</v>
      </c>
      <c r="C18" s="11"/>
      <c r="D18" s="11" t="s">
        <v>148</v>
      </c>
      <c r="E18" s="12">
        <v>50</v>
      </c>
      <c r="F18" s="88" t="s">
        <v>135</v>
      </c>
      <c r="G18" s="104" t="str">
        <f>IFERROR(IF(VLOOKUP(TableHandbook[[#This Row],[UDC]],TableAvailabilities[],2,FALSE)&gt;0,"Y",""),"")</f>
        <v>Y</v>
      </c>
      <c r="H18" s="105" t="str">
        <f>IFERROR(IF(VLOOKUP(TableHandbook[[#This Row],[UDC]],TableAvailabilities[],3,FALSE)&gt;0,"Y",""),"")</f>
        <v/>
      </c>
      <c r="I18" s="106" t="str">
        <f>IFERROR(IF(VLOOKUP(TableHandbook[[#This Row],[UDC]],TableAvailabilities[],4,FALSE)&gt;0,"Y",""),"")</f>
        <v>Y</v>
      </c>
      <c r="J18" s="107" t="str">
        <f>IFERROR(IF(VLOOKUP(TableHandbook[[#This Row],[UDC]],TableAvailabilities[],5,FALSE)&gt;0,"Y",""),"")</f>
        <v/>
      </c>
      <c r="K18" s="135"/>
      <c r="L18" s="63" t="str">
        <f>IFERROR(VLOOKUP(TableHandbook[[#This Row],[UDC]],TableGCDESIGN[],7,FALSE),"")</f>
        <v/>
      </c>
      <c r="M18" s="63" t="str">
        <f>IFERROR(VLOOKUP(TableHandbook[[#This Row],[UDC]],TableGDDESIGN[],7,FALSE),"")</f>
        <v/>
      </c>
      <c r="N18" s="63" t="str">
        <f>IFERROR(VLOOKUP(TableHandbook[[#This Row],[UDC]],TableMCDESIGN[],7,FALSE),"")</f>
        <v>Core</v>
      </c>
    </row>
    <row r="19" spans="1:17" x14ac:dyDescent="0.25">
      <c r="A19" s="11" t="s">
        <v>79</v>
      </c>
      <c r="B19" s="12">
        <v>1</v>
      </c>
      <c r="C19" s="11"/>
      <c r="D19" s="11" t="s">
        <v>149</v>
      </c>
      <c r="E19" s="12">
        <v>25</v>
      </c>
      <c r="F19" s="88" t="s">
        <v>135</v>
      </c>
      <c r="G19" s="121" t="str">
        <f>IFERROR(IF(VLOOKUP(TableHandbook[[#This Row],[UDC]],TableAvailabilities[],2,FALSE)&gt;0,"Y",""),"")</f>
        <v/>
      </c>
      <c r="H19" s="179" t="str">
        <f>IFERROR(IF(VLOOKUP(TableHandbook[[#This Row],[UDC]],TableAvailabilities[],3,FALSE)&gt;0,"Y",""),"")</f>
        <v/>
      </c>
      <c r="I19" s="180" t="str">
        <f>IFERROR(IF(VLOOKUP(TableHandbook[[#This Row],[UDC]],TableAvailabilities[],4,FALSE)&gt;0,"Y",""),"")</f>
        <v>Y</v>
      </c>
      <c r="J19" s="122" t="str">
        <f>IFERROR(IF(VLOOKUP(TableHandbook[[#This Row],[UDC]],TableAvailabilities[],5,FALSE)&gt;0,"Y",""),"")</f>
        <v/>
      </c>
      <c r="K19" s="135"/>
      <c r="L19" s="63" t="str">
        <f>IFERROR(VLOOKUP(TableHandbook[[#This Row],[UDC]],TableGCDESIGN[],7,FALSE),"")</f>
        <v/>
      </c>
      <c r="M19" s="63" t="str">
        <f>IFERROR(VLOOKUP(TableHandbook[[#This Row],[UDC]],TableGDDESIGN[],7,FALSE),"")</f>
        <v/>
      </c>
      <c r="N19" s="63" t="str">
        <f>IFERROR(VLOOKUP(TableHandbook[[#This Row],[UDC]],TableMCDESIGN[],7,FALSE),"")</f>
        <v>Core</v>
      </c>
    </row>
    <row r="20" spans="1:17" x14ac:dyDescent="0.25">
      <c r="A20" s="11" t="s">
        <v>85</v>
      </c>
      <c r="B20" s="12">
        <v>1</v>
      </c>
      <c r="C20" s="11"/>
      <c r="D20" s="11" t="s">
        <v>150</v>
      </c>
      <c r="E20" s="12">
        <v>50</v>
      </c>
      <c r="F20" s="145" t="s">
        <v>82</v>
      </c>
      <c r="G20" s="121" t="str">
        <f>IFERROR(IF(VLOOKUP(TableHandbook[[#This Row],[UDC]],TableAvailabilities[],2,FALSE)&gt;0,"Y",""),"")</f>
        <v>Y</v>
      </c>
      <c r="H20" s="63" t="str">
        <f>IFERROR(IF(VLOOKUP(TableHandbook[[#This Row],[UDC]],TableAvailabilities[],3,FALSE)&gt;0,"Y",""),"")</f>
        <v/>
      </c>
      <c r="I20" s="144" t="str">
        <f>IFERROR(IF(VLOOKUP(TableHandbook[[#This Row],[UDC]],TableAvailabilities[],4,FALSE)&gt;0,"Y",""),"")</f>
        <v>Y</v>
      </c>
      <c r="J20" s="122" t="str">
        <f>IFERROR(IF(VLOOKUP(TableHandbook[[#This Row],[UDC]],TableAvailabilities[],5,FALSE)&gt;0,"Y",""),"")</f>
        <v/>
      </c>
      <c r="K20" s="135"/>
      <c r="L20" s="63" t="str">
        <f>IFERROR(VLOOKUP(TableHandbook[[#This Row],[UDC]],TableGCDESIGN[],7,FALSE),"")</f>
        <v/>
      </c>
      <c r="M20" s="63" t="str">
        <f>IFERROR(VLOOKUP(TableHandbook[[#This Row],[UDC]],TableGDDESIGN[],7,FALSE),"")</f>
        <v/>
      </c>
      <c r="N20" s="63" t="str">
        <f>IFERROR(VLOOKUP(TableHandbook[[#This Row],[UDC]],TableMCDESIGN[],7,FALSE),"")</f>
        <v>Core</v>
      </c>
    </row>
    <row r="21" spans="1:17" x14ac:dyDescent="0.25">
      <c r="A21" s="11" t="s">
        <v>77</v>
      </c>
      <c r="B21" s="12">
        <v>1</v>
      </c>
      <c r="C21" s="11"/>
      <c r="D21" s="11" t="s">
        <v>151</v>
      </c>
      <c r="E21" s="12">
        <v>25</v>
      </c>
      <c r="F21" s="88" t="s">
        <v>135</v>
      </c>
      <c r="G21" s="121" t="str">
        <f>IFERROR(IF(VLOOKUP(TableHandbook[[#This Row],[UDC]],TableAvailabilities[],2,FALSE)&gt;0,"Y",""),"")</f>
        <v>Y</v>
      </c>
      <c r="H21" s="63" t="str">
        <f>IFERROR(IF(VLOOKUP(TableHandbook[[#This Row],[UDC]],TableAvailabilities[],3,FALSE)&gt;0,"Y",""),"")</f>
        <v/>
      </c>
      <c r="I21" s="144" t="str">
        <f>IFERROR(IF(VLOOKUP(TableHandbook[[#This Row],[UDC]],TableAvailabilities[],4,FALSE)&gt;0,"Y",""),"")</f>
        <v/>
      </c>
      <c r="J21" s="122" t="str">
        <f>IFERROR(IF(VLOOKUP(TableHandbook[[#This Row],[UDC]],TableAvailabilities[],5,FALSE)&gt;0,"Y",""),"")</f>
        <v/>
      </c>
      <c r="K21" s="135"/>
      <c r="L21" s="63" t="str">
        <f>IFERROR(VLOOKUP(TableHandbook[[#This Row],[UDC]],TableGCDESIGN[],7,FALSE),"")</f>
        <v/>
      </c>
      <c r="M21" s="63" t="str">
        <f>IFERROR(VLOOKUP(TableHandbook[[#This Row],[UDC]],TableGDDESIGN[],7,FALSE),"")</f>
        <v/>
      </c>
      <c r="N21" s="63" t="str">
        <f>IFERROR(VLOOKUP(TableHandbook[[#This Row],[UDC]],TableMCDESIGN[],7,FALSE),"")</f>
        <v>Core</v>
      </c>
    </row>
    <row r="22" spans="1:17" x14ac:dyDescent="0.25">
      <c r="A22" s="11" t="s">
        <v>83</v>
      </c>
      <c r="B22" s="12">
        <v>1</v>
      </c>
      <c r="C22" s="11"/>
      <c r="D22" s="11" t="s">
        <v>152</v>
      </c>
      <c r="E22" s="12">
        <v>25</v>
      </c>
      <c r="F22" s="88" t="s">
        <v>135</v>
      </c>
      <c r="G22" s="121" t="str">
        <f>IFERROR(IF(VLOOKUP(TableHandbook[[#This Row],[UDC]],TableAvailabilities[],2,FALSE)&gt;0,"Y",""),"")</f>
        <v/>
      </c>
      <c r="H22" s="63" t="str">
        <f>IFERROR(IF(VLOOKUP(TableHandbook[[#This Row],[UDC]],TableAvailabilities[],3,FALSE)&gt;0,"Y",""),"")</f>
        <v/>
      </c>
      <c r="I22" s="144" t="str">
        <f>IFERROR(IF(VLOOKUP(TableHandbook[[#This Row],[UDC]],TableAvailabilities[],4,FALSE)&gt;0,"Y",""),"")</f>
        <v>Y</v>
      </c>
      <c r="J22" s="122" t="str">
        <f>IFERROR(IF(VLOOKUP(TableHandbook[[#This Row],[UDC]],TableAvailabilities[],5,FALSE)&gt;0,"Y",""),"")</f>
        <v/>
      </c>
      <c r="K22" s="135"/>
      <c r="L22" s="63" t="str">
        <f>IFERROR(VLOOKUP(TableHandbook[[#This Row],[UDC]],TableGCDESIGN[],7,FALSE),"")</f>
        <v/>
      </c>
      <c r="M22" s="63" t="str">
        <f>IFERROR(VLOOKUP(TableHandbook[[#This Row],[UDC]],TableGDDESIGN[],7,FALSE),"")</f>
        <v/>
      </c>
      <c r="N22" s="63" t="str">
        <f>IFERROR(VLOOKUP(TableHandbook[[#This Row],[UDC]],TableMCDESIGN[],7,FALSE),"")</f>
        <v>Core</v>
      </c>
    </row>
    <row r="23" spans="1:17" x14ac:dyDescent="0.25">
      <c r="A23" s="11" t="s">
        <v>95</v>
      </c>
      <c r="B23" s="12">
        <v>1</v>
      </c>
      <c r="C23" s="11"/>
      <c r="D23" s="11" t="s">
        <v>153</v>
      </c>
      <c r="E23" s="12">
        <v>25</v>
      </c>
      <c r="F23" s="88" t="s">
        <v>135</v>
      </c>
      <c r="G23" s="121" t="str">
        <f>IFERROR(IF(VLOOKUP(TableHandbook[[#This Row],[UDC]],TableAvailabilities[],2,FALSE)&gt;0,"Y",""),"")</f>
        <v>Y</v>
      </c>
      <c r="H23" s="63" t="str">
        <f>IFERROR(IF(VLOOKUP(TableHandbook[[#This Row],[UDC]],TableAvailabilities[],3,FALSE)&gt;0,"Y",""),"")</f>
        <v>Y</v>
      </c>
      <c r="I23" s="144" t="str">
        <f>IFERROR(IF(VLOOKUP(TableHandbook[[#This Row],[UDC]],TableAvailabilities[],4,FALSE)&gt;0,"Y",""),"")</f>
        <v/>
      </c>
      <c r="J23" s="122" t="str">
        <f>IFERROR(IF(VLOOKUP(TableHandbook[[#This Row],[UDC]],TableAvailabilities[],5,FALSE)&gt;0,"Y",""),"")</f>
        <v/>
      </c>
      <c r="K23" s="135"/>
      <c r="L23" s="63" t="str">
        <f>IFERROR(VLOOKUP(TableHandbook[[#This Row],[UDC]],TableGCDESIGN[],7,FALSE),"")</f>
        <v>Option</v>
      </c>
      <c r="M23" s="63" t="str">
        <f>IFERROR(VLOOKUP(TableHandbook[[#This Row],[UDC]],TableGDDESIGN[],7,FALSE),"")</f>
        <v>Option</v>
      </c>
      <c r="N23" s="63" t="str">
        <f>IFERROR(VLOOKUP(TableHandbook[[#This Row],[UDC]],TableMCDESIGN[],7,FALSE),"")</f>
        <v>Option</v>
      </c>
    </row>
    <row r="24" spans="1:17" x14ac:dyDescent="0.25">
      <c r="A24" s="9" t="s">
        <v>121</v>
      </c>
      <c r="B24" s="146">
        <v>1</v>
      </c>
      <c r="C24" s="9"/>
      <c r="D24" s="9" t="s">
        <v>154</v>
      </c>
      <c r="E24" s="12">
        <v>25</v>
      </c>
      <c r="F24" s="88" t="s">
        <v>135</v>
      </c>
      <c r="G24" s="121" t="str">
        <f>IFERROR(IF(VLOOKUP(TableHandbook[[#This Row],[UDC]],TableAvailabilities[],2,FALSE)&gt;0,"Y",""),"")</f>
        <v/>
      </c>
      <c r="H24" s="63" t="str">
        <f>IFERROR(IF(VLOOKUP(TableHandbook[[#This Row],[UDC]],TableAvailabilities[],3,FALSE)&gt;0,"Y",""),"")</f>
        <v/>
      </c>
      <c r="I24" s="144" t="str">
        <f>IFERROR(IF(VLOOKUP(TableHandbook[[#This Row],[UDC]],TableAvailabilities[],4,FALSE)&gt;0,"Y",""),"")</f>
        <v/>
      </c>
      <c r="J24" s="122" t="str">
        <f>IFERROR(IF(VLOOKUP(TableHandbook[[#This Row],[UDC]],TableAvailabilities[],5,FALSE)&gt;0,"Y",""),"")</f>
        <v/>
      </c>
      <c r="K24" s="135" t="s">
        <v>139</v>
      </c>
      <c r="L24" s="63" t="str">
        <f>IFERROR(VLOOKUP(TableHandbook[[#This Row],[UDC]],TableGCDESIGN[],7,FALSE),"")</f>
        <v>Option</v>
      </c>
      <c r="M24" s="63" t="str">
        <f>IFERROR(VLOOKUP(TableHandbook[[#This Row],[UDC]],TableGDDESIGN[],7,FALSE),"")</f>
        <v>Option</v>
      </c>
      <c r="N24" s="63" t="str">
        <f>IFERROR(VLOOKUP(TableHandbook[[#This Row],[UDC]],TableMCDESIGN[],7,FALSE),"")</f>
        <v>Option</v>
      </c>
    </row>
    <row r="25" spans="1:17" x14ac:dyDescent="0.25">
      <c r="A25" s="11" t="s">
        <v>96</v>
      </c>
      <c r="B25" s="12">
        <v>1</v>
      </c>
      <c r="C25" s="11"/>
      <c r="D25" s="11" t="s">
        <v>155</v>
      </c>
      <c r="E25" s="12">
        <v>25</v>
      </c>
      <c r="F25" s="88" t="s">
        <v>135</v>
      </c>
      <c r="G25" s="121" t="str">
        <f>IFERROR(IF(VLOOKUP(TableHandbook[[#This Row],[UDC]],TableAvailabilities[],2,FALSE)&gt;0,"Y",""),"")</f>
        <v>Y</v>
      </c>
      <c r="H25" s="63" t="str">
        <f>IFERROR(IF(VLOOKUP(TableHandbook[[#This Row],[UDC]],TableAvailabilities[],3,FALSE)&gt;0,"Y",""),"")</f>
        <v>Y</v>
      </c>
      <c r="I25" s="144" t="str">
        <f>IFERROR(IF(VLOOKUP(TableHandbook[[#This Row],[UDC]],TableAvailabilities[],4,FALSE)&gt;0,"Y",""),"")</f>
        <v>Y</v>
      </c>
      <c r="J25" s="122" t="str">
        <f>IFERROR(IF(VLOOKUP(TableHandbook[[#This Row],[UDC]],TableAvailabilities[],5,FALSE)&gt;0,"Y",""),"")</f>
        <v>Y</v>
      </c>
      <c r="K25" s="135"/>
      <c r="L25" s="63" t="str">
        <f>IFERROR(VLOOKUP(TableHandbook[[#This Row],[UDC]],TableGCDESIGN[],7,FALSE),"")</f>
        <v>Option</v>
      </c>
      <c r="M25" s="63" t="str">
        <f>IFERROR(VLOOKUP(TableHandbook[[#This Row],[UDC]],TableGDDESIGN[],7,FALSE),"")</f>
        <v>Option</v>
      </c>
      <c r="N25" s="63" t="str">
        <f>IFERROR(VLOOKUP(TableHandbook[[#This Row],[UDC]],TableMCDESIGN[],7,FALSE),"")</f>
        <v>Option</v>
      </c>
    </row>
    <row r="26" spans="1:17" x14ac:dyDescent="0.25">
      <c r="A26" s="11" t="s">
        <v>97</v>
      </c>
      <c r="B26" s="12">
        <v>1</v>
      </c>
      <c r="C26" s="11"/>
      <c r="D26" s="11" t="s">
        <v>156</v>
      </c>
      <c r="E26" s="12">
        <v>25</v>
      </c>
      <c r="F26" s="88" t="s">
        <v>135</v>
      </c>
      <c r="G26" s="104" t="str">
        <f>IFERROR(IF(VLOOKUP(TableHandbook[[#This Row],[UDC]],TableAvailabilities[],2,FALSE)&gt;0,"Y",""),"")</f>
        <v>Y</v>
      </c>
      <c r="H26" s="105" t="str">
        <f>IFERROR(IF(VLOOKUP(TableHandbook[[#This Row],[UDC]],TableAvailabilities[],3,FALSE)&gt;0,"Y",""),"")</f>
        <v>Y</v>
      </c>
      <c r="I26" s="106" t="str">
        <f>IFERROR(IF(VLOOKUP(TableHandbook[[#This Row],[UDC]],TableAvailabilities[],4,FALSE)&gt;0,"Y",""),"")</f>
        <v>Y</v>
      </c>
      <c r="J26" s="107" t="str">
        <f>IFERROR(IF(VLOOKUP(TableHandbook[[#This Row],[UDC]],TableAvailabilities[],5,FALSE)&gt;0,"Y",""),"")</f>
        <v>Y</v>
      </c>
      <c r="K26" s="135"/>
      <c r="L26" s="63" t="str">
        <f>IFERROR(VLOOKUP(TableHandbook[[#This Row],[UDC]],TableGCDESIGN[],7,FALSE),"")</f>
        <v>Option</v>
      </c>
      <c r="M26" s="63" t="str">
        <f>IFERROR(VLOOKUP(TableHandbook[[#This Row],[UDC]],TableGDDESIGN[],7,FALSE),"")</f>
        <v>Option</v>
      </c>
      <c r="N26" s="63" t="str">
        <f>IFERROR(VLOOKUP(TableHandbook[[#This Row],[UDC]],TableMCDESIGN[],7,FALSE),"")</f>
        <v>Option</v>
      </c>
    </row>
    <row r="27" spans="1:17" x14ac:dyDescent="0.25">
      <c r="A27" s="11" t="s">
        <v>98</v>
      </c>
      <c r="B27" s="12">
        <v>3</v>
      </c>
      <c r="C27" s="11"/>
      <c r="D27" s="11" t="s">
        <v>216</v>
      </c>
      <c r="E27" s="12">
        <v>25</v>
      </c>
      <c r="F27" s="88" t="s">
        <v>158</v>
      </c>
      <c r="G27" s="121" t="str">
        <f>IFERROR(IF(VLOOKUP(TableHandbook[[#This Row],[UDC]],TableAvailabilities[],2,FALSE)&gt;0,"Y",""),"")</f>
        <v/>
      </c>
      <c r="H27" s="179" t="str">
        <f>IFERROR(IF(VLOOKUP(TableHandbook[[#This Row],[UDC]],TableAvailabilities[],3,FALSE)&gt;0,"Y",""),"")</f>
        <v/>
      </c>
      <c r="I27" s="180" t="str">
        <f>IFERROR(IF(VLOOKUP(TableHandbook[[#This Row],[UDC]],TableAvailabilities[],4,FALSE)&gt;0,"Y",""),"")</f>
        <v/>
      </c>
      <c r="J27" s="122" t="str">
        <f>IFERROR(IF(VLOOKUP(TableHandbook[[#This Row],[UDC]],TableAvailabilities[],5,FALSE)&gt;0,"Y",""),"")</f>
        <v/>
      </c>
      <c r="K27" s="135" t="s">
        <v>159</v>
      </c>
      <c r="L27" s="143" t="str">
        <f>IFERROR(VLOOKUP(TableHandbook[[#This Row],[UDC]],TableGCDESIGN[],7,FALSE),"")</f>
        <v>Option</v>
      </c>
      <c r="M27" s="143" t="str">
        <f>IFERROR(VLOOKUP(TableHandbook[[#This Row],[UDC]],TableGDDESIGN[],7,FALSE),"")</f>
        <v>Option</v>
      </c>
      <c r="N27" s="143" t="str">
        <f>IFERROR(VLOOKUP(TableHandbook[[#This Row],[UDC]],TableMCDESIGN[],7,FALSE),"")</f>
        <v>Option</v>
      </c>
    </row>
    <row r="28" spans="1:17" x14ac:dyDescent="0.25">
      <c r="A28" s="11" t="s">
        <v>160</v>
      </c>
      <c r="B28" s="12">
        <v>2</v>
      </c>
      <c r="C28" s="11"/>
      <c r="D28" s="11" t="s">
        <v>157</v>
      </c>
      <c r="E28" s="12">
        <v>25</v>
      </c>
      <c r="F28" s="88" t="s">
        <v>135</v>
      </c>
      <c r="G28" s="121" t="str">
        <f>IFERROR(IF(VLOOKUP(TableHandbook[[#This Row],[UDC]],TableAvailabilities[],2,FALSE)&gt;0,"Y",""),"")</f>
        <v/>
      </c>
      <c r="H28" s="63" t="str">
        <f>IFERROR(IF(VLOOKUP(TableHandbook[[#This Row],[UDC]],TableAvailabilities[],3,FALSE)&gt;0,"Y",""),"")</f>
        <v/>
      </c>
      <c r="I28" s="144" t="str">
        <f>IFERROR(IF(VLOOKUP(TableHandbook[[#This Row],[UDC]],TableAvailabilities[],4,FALSE)&gt;0,"Y",""),"")</f>
        <v/>
      </c>
      <c r="J28" s="122" t="str">
        <f>IFERROR(IF(VLOOKUP(TableHandbook[[#This Row],[UDC]],TableAvailabilities[],5,FALSE)&gt;0,"Y",""),"")</f>
        <v/>
      </c>
      <c r="K28" s="135" t="s">
        <v>161</v>
      </c>
      <c r="L28" s="63" t="str">
        <f>IFERROR(VLOOKUP(TableHandbook[[#This Row],[UDC]],TableGCDESIGN[],7,FALSE),"")</f>
        <v/>
      </c>
      <c r="M28" s="63" t="str">
        <f>IFERROR(VLOOKUP(TableHandbook[[#This Row],[UDC]],TableGDDESIGN[],7,FALSE),"")</f>
        <v/>
      </c>
      <c r="N28" s="63" t="str">
        <f>IFERROR(VLOOKUP(TableHandbook[[#This Row],[UDC]],TableMCDESIGN[],7,FALSE),"")</f>
        <v/>
      </c>
    </row>
    <row r="29" spans="1:17" x14ac:dyDescent="0.25">
      <c r="A29" s="11" t="s">
        <v>99</v>
      </c>
      <c r="B29" s="12">
        <v>2</v>
      </c>
      <c r="C29" s="11"/>
      <c r="D29" s="11" t="s">
        <v>162</v>
      </c>
      <c r="E29" s="12">
        <v>25</v>
      </c>
      <c r="F29" s="88" t="s">
        <v>135</v>
      </c>
      <c r="G29" s="121" t="str">
        <f>IFERROR(IF(VLOOKUP(TableHandbook[[#This Row],[UDC]],TableAvailabilities[],2,FALSE)&gt;0,"Y",""),"")</f>
        <v/>
      </c>
      <c r="H29" s="63" t="str">
        <f>IFERROR(IF(VLOOKUP(TableHandbook[[#This Row],[UDC]],TableAvailabilities[],3,FALSE)&gt;0,"Y",""),"")</f>
        <v/>
      </c>
      <c r="I29" s="144" t="str">
        <f>IFERROR(IF(VLOOKUP(TableHandbook[[#This Row],[UDC]],TableAvailabilities[],4,FALSE)&gt;0,"Y",""),"")</f>
        <v>Y</v>
      </c>
      <c r="J29" s="122" t="str">
        <f>IFERROR(IF(VLOOKUP(TableHandbook[[#This Row],[UDC]],TableAvailabilities[],5,FALSE)&gt;0,"Y",""),"")</f>
        <v/>
      </c>
      <c r="K29" s="135"/>
      <c r="L29" s="63" t="str">
        <f>IFERROR(VLOOKUP(TableHandbook[[#This Row],[UDC]],TableGCDESIGN[],7,FALSE),"")</f>
        <v>Option</v>
      </c>
      <c r="M29" s="63" t="str">
        <f>IFERROR(VLOOKUP(TableHandbook[[#This Row],[UDC]],TableGDDESIGN[],7,FALSE),"")</f>
        <v>Option</v>
      </c>
      <c r="N29" s="63" t="str">
        <f>IFERROR(VLOOKUP(TableHandbook[[#This Row],[UDC]],TableMCDESIGN[],7,FALSE),"")</f>
        <v>Option</v>
      </c>
    </row>
    <row r="30" spans="1:17" x14ac:dyDescent="0.25">
      <c r="A30" s="11" t="s">
        <v>100</v>
      </c>
      <c r="B30" s="12">
        <v>2</v>
      </c>
      <c r="C30" s="11"/>
      <c r="D30" s="11" t="s">
        <v>163</v>
      </c>
      <c r="E30" s="12">
        <v>25</v>
      </c>
      <c r="F30" s="88" t="s">
        <v>135</v>
      </c>
      <c r="G30" s="121" t="str">
        <f>IFERROR(IF(VLOOKUP(TableHandbook[[#This Row],[UDC]],TableAvailabilities[],2,FALSE)&gt;0,"Y",""),"")</f>
        <v/>
      </c>
      <c r="H30" s="63" t="str">
        <f>IFERROR(IF(VLOOKUP(TableHandbook[[#This Row],[UDC]],TableAvailabilities[],3,FALSE)&gt;0,"Y",""),"")</f>
        <v/>
      </c>
      <c r="I30" s="144" t="str">
        <f>IFERROR(IF(VLOOKUP(TableHandbook[[#This Row],[UDC]],TableAvailabilities[],4,FALSE)&gt;0,"Y",""),"")</f>
        <v>Y</v>
      </c>
      <c r="J30" s="122" t="str">
        <f>IFERROR(IF(VLOOKUP(TableHandbook[[#This Row],[UDC]],TableAvailabilities[],5,FALSE)&gt;0,"Y",""),"")</f>
        <v/>
      </c>
      <c r="K30" s="135"/>
      <c r="L30" s="63" t="str">
        <f>IFERROR(VLOOKUP(TableHandbook[[#This Row],[UDC]],TableGCDESIGN[],7,FALSE),"")</f>
        <v>Option</v>
      </c>
      <c r="M30" s="63" t="str">
        <f>IFERROR(VLOOKUP(TableHandbook[[#This Row],[UDC]],TableGDDESIGN[],7,FALSE),"")</f>
        <v>Option</v>
      </c>
      <c r="N30" s="63" t="str">
        <f>IFERROR(VLOOKUP(TableHandbook[[#This Row],[UDC]],TableMCDESIGN[],7,FALSE),"")</f>
        <v>Option</v>
      </c>
    </row>
    <row r="31" spans="1:17" x14ac:dyDescent="0.25">
      <c r="A31" s="11" t="s">
        <v>101</v>
      </c>
      <c r="B31" s="12">
        <v>3</v>
      </c>
      <c r="C31" s="11"/>
      <c r="D31" s="11" t="s">
        <v>164</v>
      </c>
      <c r="E31" s="12">
        <v>25</v>
      </c>
      <c r="F31" s="88" t="s">
        <v>135</v>
      </c>
      <c r="G31" s="121" t="str">
        <f>IFERROR(IF(VLOOKUP(TableHandbook[[#This Row],[UDC]],TableAvailabilities[],2,FALSE)&gt;0,"Y",""),"")</f>
        <v/>
      </c>
      <c r="H31" s="63" t="str">
        <f>IFERROR(IF(VLOOKUP(TableHandbook[[#This Row],[UDC]],TableAvailabilities[],3,FALSE)&gt;0,"Y",""),"")</f>
        <v/>
      </c>
      <c r="I31" s="144" t="str">
        <f>IFERROR(IF(VLOOKUP(TableHandbook[[#This Row],[UDC]],TableAvailabilities[],4,FALSE)&gt;0,"Y",""),"")</f>
        <v>Y</v>
      </c>
      <c r="J31" s="122" t="str">
        <f>IFERROR(IF(VLOOKUP(TableHandbook[[#This Row],[UDC]],TableAvailabilities[],5,FALSE)&gt;0,"Y",""),"")</f>
        <v/>
      </c>
      <c r="K31" s="135"/>
      <c r="L31" s="63" t="str">
        <f>IFERROR(VLOOKUP(TableHandbook[[#This Row],[UDC]],TableGCDESIGN[],7,FALSE),"")</f>
        <v>Option</v>
      </c>
      <c r="M31" s="63" t="str">
        <f>IFERROR(VLOOKUP(TableHandbook[[#This Row],[UDC]],TableGDDESIGN[],7,FALSE),"")</f>
        <v>Option</v>
      </c>
      <c r="N31" s="63" t="str">
        <f>IFERROR(VLOOKUP(TableHandbook[[#This Row],[UDC]],TableMCDESIGN[],7,FALSE),"")</f>
        <v>Option</v>
      </c>
      <c r="O31" s="5"/>
      <c r="P31" s="5"/>
      <c r="Q31" s="5"/>
    </row>
    <row r="32" spans="1:17" x14ac:dyDescent="0.25">
      <c r="A32" s="11" t="s">
        <v>102</v>
      </c>
      <c r="B32" s="12">
        <v>1</v>
      </c>
      <c r="C32" s="11"/>
      <c r="D32" s="11" t="s">
        <v>165</v>
      </c>
      <c r="E32" s="12">
        <v>25</v>
      </c>
      <c r="F32" s="88" t="s">
        <v>135</v>
      </c>
      <c r="G32" s="121" t="str">
        <f>IFERROR(IF(VLOOKUP(TableHandbook[[#This Row],[UDC]],TableAvailabilities[],2,FALSE)&gt;0,"Y",""),"")</f>
        <v>Y</v>
      </c>
      <c r="H32" s="63" t="str">
        <f>IFERROR(IF(VLOOKUP(TableHandbook[[#This Row],[UDC]],TableAvailabilities[],3,FALSE)&gt;0,"Y",""),"")</f>
        <v/>
      </c>
      <c r="I32" s="144" t="str">
        <f>IFERROR(IF(VLOOKUP(TableHandbook[[#This Row],[UDC]],TableAvailabilities[],4,FALSE)&gt;0,"Y",""),"")</f>
        <v>Y</v>
      </c>
      <c r="J32" s="122" t="str">
        <f>IFERROR(IF(VLOOKUP(TableHandbook[[#This Row],[UDC]],TableAvailabilities[],5,FALSE)&gt;0,"Y",""),"")</f>
        <v/>
      </c>
      <c r="K32" s="135"/>
      <c r="L32" s="63" t="str">
        <f>IFERROR(VLOOKUP(TableHandbook[[#This Row],[UDC]],TableGCDESIGN[],7,FALSE),"")</f>
        <v>Option</v>
      </c>
      <c r="M32" s="63" t="str">
        <f>IFERROR(VLOOKUP(TableHandbook[[#This Row],[UDC]],TableGDDESIGN[],7,FALSE),"")</f>
        <v>Option</v>
      </c>
      <c r="N32" s="63" t="str">
        <f>IFERROR(VLOOKUP(TableHandbook[[#This Row],[UDC]],TableMCDESIGN[],7,FALSE),"")</f>
        <v>Option</v>
      </c>
    </row>
    <row r="33" spans="1:14" x14ac:dyDescent="0.25">
      <c r="A33" s="11" t="s">
        <v>103</v>
      </c>
      <c r="B33" s="12">
        <v>4</v>
      </c>
      <c r="C33" s="11"/>
      <c r="D33" s="11" t="s">
        <v>166</v>
      </c>
      <c r="E33" s="12">
        <v>25</v>
      </c>
      <c r="F33" s="88" t="s">
        <v>135</v>
      </c>
      <c r="G33" s="121" t="str">
        <f>IFERROR(IF(VLOOKUP(TableHandbook[[#This Row],[UDC]],TableAvailabilities[],2,FALSE)&gt;0,"Y",""),"")</f>
        <v/>
      </c>
      <c r="H33" s="63" t="str">
        <f>IFERROR(IF(VLOOKUP(TableHandbook[[#This Row],[UDC]],TableAvailabilities[],3,FALSE)&gt;0,"Y",""),"")</f>
        <v/>
      </c>
      <c r="I33" s="144" t="str">
        <f>IFERROR(IF(VLOOKUP(TableHandbook[[#This Row],[UDC]],TableAvailabilities[],4,FALSE)&gt;0,"Y",""),"")</f>
        <v>Y</v>
      </c>
      <c r="J33" s="122" t="str">
        <f>IFERROR(IF(VLOOKUP(TableHandbook[[#This Row],[UDC]],TableAvailabilities[],5,FALSE)&gt;0,"Y",""),"")</f>
        <v/>
      </c>
      <c r="K33" s="135"/>
      <c r="L33" s="63" t="str">
        <f>IFERROR(VLOOKUP(TableHandbook[[#This Row],[UDC]],TableGCDESIGN[],7,FALSE),"")</f>
        <v>Option</v>
      </c>
      <c r="M33" s="63" t="str">
        <f>IFERROR(VLOOKUP(TableHandbook[[#This Row],[UDC]],TableGDDESIGN[],7,FALSE),"")</f>
        <v>Option</v>
      </c>
      <c r="N33" s="63" t="str">
        <f>IFERROR(VLOOKUP(TableHandbook[[#This Row],[UDC]],TableMCDESIGN[],7,FALSE),"")</f>
        <v>Option</v>
      </c>
    </row>
    <row r="34" spans="1:14" x14ac:dyDescent="0.25">
      <c r="A34" s="11" t="s">
        <v>104</v>
      </c>
      <c r="B34" s="12">
        <v>3</v>
      </c>
      <c r="C34" s="11"/>
      <c r="D34" s="11" t="s">
        <v>167</v>
      </c>
      <c r="E34" s="12">
        <v>25</v>
      </c>
      <c r="F34" s="88" t="s">
        <v>135</v>
      </c>
      <c r="G34" s="121" t="str">
        <f>IFERROR(IF(VLOOKUP(TableHandbook[[#This Row],[UDC]],TableAvailabilities[],2,FALSE)&gt;0,"Y",""),"")</f>
        <v>Y</v>
      </c>
      <c r="H34" s="63" t="str">
        <f>IFERROR(IF(VLOOKUP(TableHandbook[[#This Row],[UDC]],TableAvailabilities[],3,FALSE)&gt;0,"Y",""),"")</f>
        <v/>
      </c>
      <c r="I34" s="144" t="str">
        <f>IFERROR(IF(VLOOKUP(TableHandbook[[#This Row],[UDC]],TableAvailabilities[],4,FALSE)&gt;0,"Y",""),"")</f>
        <v>Y</v>
      </c>
      <c r="J34" s="122" t="str">
        <f>IFERROR(IF(VLOOKUP(TableHandbook[[#This Row],[UDC]],TableAvailabilities[],5,FALSE)&gt;0,"Y",""),"")</f>
        <v/>
      </c>
      <c r="K34" s="135"/>
      <c r="L34" s="63" t="str">
        <f>IFERROR(VLOOKUP(TableHandbook[[#This Row],[UDC]],TableGCDESIGN[],7,FALSE),"")</f>
        <v>Option</v>
      </c>
      <c r="M34" s="63" t="str">
        <f>IFERROR(VLOOKUP(TableHandbook[[#This Row],[UDC]],TableGDDESIGN[],7,FALSE),"")</f>
        <v>Option</v>
      </c>
      <c r="N34" s="63" t="str">
        <f>IFERROR(VLOOKUP(TableHandbook[[#This Row],[UDC]],TableMCDESIGN[],7,FALSE),"")</f>
        <v>Option</v>
      </c>
    </row>
    <row r="35" spans="1:14" x14ac:dyDescent="0.25">
      <c r="A35" s="11" t="s">
        <v>105</v>
      </c>
      <c r="B35" s="12">
        <v>1</v>
      </c>
      <c r="C35" s="11"/>
      <c r="D35" s="11" t="s">
        <v>168</v>
      </c>
      <c r="E35" s="12">
        <v>25</v>
      </c>
      <c r="F35" s="88" t="s">
        <v>135</v>
      </c>
      <c r="G35" s="121" t="str">
        <f>IFERROR(IF(VLOOKUP(TableHandbook[[#This Row],[UDC]],TableAvailabilities[],2,FALSE)&gt;0,"Y",""),"")</f>
        <v>Y</v>
      </c>
      <c r="H35" s="63" t="str">
        <f>IFERROR(IF(VLOOKUP(TableHandbook[[#This Row],[UDC]],TableAvailabilities[],3,FALSE)&gt;0,"Y",""),"")</f>
        <v/>
      </c>
      <c r="I35" s="144" t="str">
        <f>IFERROR(IF(VLOOKUP(TableHandbook[[#This Row],[UDC]],TableAvailabilities[],4,FALSE)&gt;0,"Y",""),"")</f>
        <v>Y</v>
      </c>
      <c r="J35" s="122" t="str">
        <f>IFERROR(IF(VLOOKUP(TableHandbook[[#This Row],[UDC]],TableAvailabilities[],5,FALSE)&gt;0,"Y",""),"")</f>
        <v/>
      </c>
      <c r="K35" s="135"/>
      <c r="L35" s="63" t="str">
        <f>IFERROR(VLOOKUP(TableHandbook[[#This Row],[UDC]],TableGCDESIGN[],7,FALSE),"")</f>
        <v>Option</v>
      </c>
      <c r="M35" s="63" t="str">
        <f>IFERROR(VLOOKUP(TableHandbook[[#This Row],[UDC]],TableGDDESIGN[],7,FALSE),"")</f>
        <v>Option</v>
      </c>
      <c r="N35" s="63" t="str">
        <f>IFERROR(VLOOKUP(TableHandbook[[#This Row],[UDC]],TableMCDESIGN[],7,FALSE),"")</f>
        <v>Option</v>
      </c>
    </row>
    <row r="36" spans="1:14" x14ac:dyDescent="0.25">
      <c r="A36" s="9" t="s">
        <v>122</v>
      </c>
      <c r="B36" s="146">
        <v>2</v>
      </c>
      <c r="C36" s="9"/>
      <c r="D36" s="9" t="s">
        <v>169</v>
      </c>
      <c r="E36" s="12">
        <v>25</v>
      </c>
      <c r="F36" s="88" t="s">
        <v>135</v>
      </c>
      <c r="G36" s="121" t="str">
        <f>IFERROR(IF(VLOOKUP(TableHandbook[[#This Row],[UDC]],TableAvailabilities[],2,FALSE)&gt;0,"Y",""),"")</f>
        <v/>
      </c>
      <c r="H36" s="63" t="str">
        <f>IFERROR(IF(VLOOKUP(TableHandbook[[#This Row],[UDC]],TableAvailabilities[],3,FALSE)&gt;0,"Y",""),"")</f>
        <v/>
      </c>
      <c r="I36" s="144" t="str">
        <f>IFERROR(IF(VLOOKUP(TableHandbook[[#This Row],[UDC]],TableAvailabilities[],4,FALSE)&gt;0,"Y",""),"")</f>
        <v/>
      </c>
      <c r="J36" s="122" t="str">
        <f>IFERROR(IF(VLOOKUP(TableHandbook[[#This Row],[UDC]],TableAvailabilities[],5,FALSE)&gt;0,"Y",""),"")</f>
        <v/>
      </c>
      <c r="K36" s="135" t="s">
        <v>139</v>
      </c>
      <c r="L36" s="63" t="str">
        <f>IFERROR(VLOOKUP(TableHandbook[[#This Row],[UDC]],TableGCDESIGN[],7,FALSE),"")</f>
        <v>Option</v>
      </c>
      <c r="M36" s="63" t="str">
        <f>IFERROR(VLOOKUP(TableHandbook[[#This Row],[UDC]],TableGDDESIGN[],7,FALSE),"")</f>
        <v>Option</v>
      </c>
      <c r="N36" s="63" t="str">
        <f>IFERROR(VLOOKUP(TableHandbook[[#This Row],[UDC]],TableMCDESIGN[],7,FALSE),"")</f>
        <v>Option</v>
      </c>
    </row>
    <row r="37" spans="1:14" x14ac:dyDescent="0.25">
      <c r="A37" s="11" t="s">
        <v>106</v>
      </c>
      <c r="B37" s="12">
        <v>2</v>
      </c>
      <c r="C37" s="11"/>
      <c r="D37" s="11" t="s">
        <v>170</v>
      </c>
      <c r="E37" s="12">
        <v>25</v>
      </c>
      <c r="F37" s="88" t="s">
        <v>135</v>
      </c>
      <c r="G37" s="121" t="str">
        <f>IFERROR(IF(VLOOKUP(TableHandbook[[#This Row],[UDC]],TableAvailabilities[],2,FALSE)&gt;0,"Y",""),"")</f>
        <v/>
      </c>
      <c r="H37" s="63" t="str">
        <f>IFERROR(IF(VLOOKUP(TableHandbook[[#This Row],[UDC]],TableAvailabilities[],3,FALSE)&gt;0,"Y",""),"")</f>
        <v/>
      </c>
      <c r="I37" s="144" t="str">
        <f>IFERROR(IF(VLOOKUP(TableHandbook[[#This Row],[UDC]],TableAvailabilities[],4,FALSE)&gt;0,"Y",""),"")</f>
        <v>Y</v>
      </c>
      <c r="J37" s="122" t="str">
        <f>IFERROR(IF(VLOOKUP(TableHandbook[[#This Row],[UDC]],TableAvailabilities[],5,FALSE)&gt;0,"Y",""),"")</f>
        <v>Y</v>
      </c>
      <c r="K37" s="135"/>
      <c r="L37" s="63" t="str">
        <f>IFERROR(VLOOKUP(TableHandbook[[#This Row],[UDC]],TableGCDESIGN[],7,FALSE),"")</f>
        <v>Option</v>
      </c>
      <c r="M37" s="63" t="str">
        <f>IFERROR(VLOOKUP(TableHandbook[[#This Row],[UDC]],TableGDDESIGN[],7,FALSE),"")</f>
        <v>Option</v>
      </c>
      <c r="N37" s="63" t="str">
        <f>IFERROR(VLOOKUP(TableHandbook[[#This Row],[UDC]],TableMCDESIGN[],7,FALSE),"")</f>
        <v>Option</v>
      </c>
    </row>
    <row r="38" spans="1:14" x14ac:dyDescent="0.25">
      <c r="A38" s="11" t="s">
        <v>107</v>
      </c>
      <c r="B38" s="12">
        <v>3</v>
      </c>
      <c r="C38" s="11"/>
      <c r="D38" s="11" t="s">
        <v>171</v>
      </c>
      <c r="E38" s="12">
        <v>25</v>
      </c>
      <c r="F38" s="88" t="s">
        <v>135</v>
      </c>
      <c r="G38" s="121" t="str">
        <f>IFERROR(IF(VLOOKUP(TableHandbook[[#This Row],[UDC]],TableAvailabilities[],2,FALSE)&gt;0,"Y",""),"")</f>
        <v/>
      </c>
      <c r="H38" s="63" t="str">
        <f>IFERROR(IF(VLOOKUP(TableHandbook[[#This Row],[UDC]],TableAvailabilities[],3,FALSE)&gt;0,"Y",""),"")</f>
        <v/>
      </c>
      <c r="I38" s="144" t="str">
        <f>IFERROR(IF(VLOOKUP(TableHandbook[[#This Row],[UDC]],TableAvailabilities[],4,FALSE)&gt;0,"Y",""),"")</f>
        <v/>
      </c>
      <c r="J38" s="122" t="str">
        <f>IFERROR(IF(VLOOKUP(TableHandbook[[#This Row],[UDC]],TableAvailabilities[],5,FALSE)&gt;0,"Y",""),"")</f>
        <v>Y</v>
      </c>
      <c r="K38" s="135"/>
      <c r="L38" s="63" t="str">
        <f>IFERROR(VLOOKUP(TableHandbook[[#This Row],[UDC]],TableGCDESIGN[],7,FALSE),"")</f>
        <v>Option</v>
      </c>
      <c r="M38" s="63" t="str">
        <f>IFERROR(VLOOKUP(TableHandbook[[#This Row],[UDC]],TableGDDESIGN[],7,FALSE),"")</f>
        <v>Option</v>
      </c>
      <c r="N38" s="63" t="str">
        <f>IFERROR(VLOOKUP(TableHandbook[[#This Row],[UDC]],TableMCDESIGN[],7,FALSE),"")</f>
        <v>Option</v>
      </c>
    </row>
    <row r="39" spans="1:14" x14ac:dyDescent="0.25">
      <c r="A39" s="11" t="s">
        <v>108</v>
      </c>
      <c r="B39" s="12">
        <v>2</v>
      </c>
      <c r="C39" s="11"/>
      <c r="D39" s="11" t="s">
        <v>172</v>
      </c>
      <c r="E39" s="12">
        <v>25</v>
      </c>
      <c r="F39" s="88" t="s">
        <v>135</v>
      </c>
      <c r="G39" s="121" t="str">
        <f>IFERROR(IF(VLOOKUP(TableHandbook[[#This Row],[UDC]],TableAvailabilities[],2,FALSE)&gt;0,"Y",""),"")</f>
        <v>Y</v>
      </c>
      <c r="H39" s="63" t="str">
        <f>IFERROR(IF(VLOOKUP(TableHandbook[[#This Row],[UDC]],TableAvailabilities[],3,FALSE)&gt;0,"Y",""),"")</f>
        <v>Y</v>
      </c>
      <c r="I39" s="144" t="str">
        <f>IFERROR(IF(VLOOKUP(TableHandbook[[#This Row],[UDC]],TableAvailabilities[],4,FALSE)&gt;0,"Y",""),"")</f>
        <v/>
      </c>
      <c r="J39" s="122" t="str">
        <f>IFERROR(IF(VLOOKUP(TableHandbook[[#This Row],[UDC]],TableAvailabilities[],5,FALSE)&gt;0,"Y",""),"")</f>
        <v/>
      </c>
      <c r="K39" s="135"/>
      <c r="L39" s="63" t="str">
        <f>IFERROR(VLOOKUP(TableHandbook[[#This Row],[UDC]],TableGCDESIGN[],7,FALSE),"")</f>
        <v>Option</v>
      </c>
      <c r="M39" s="63" t="str">
        <f>IFERROR(VLOOKUP(TableHandbook[[#This Row],[UDC]],TableGDDESIGN[],7,FALSE),"")</f>
        <v>Option</v>
      </c>
      <c r="N39" s="63" t="str">
        <f>IFERROR(VLOOKUP(TableHandbook[[#This Row],[UDC]],TableMCDESIGN[],7,FALSE),"")</f>
        <v>Option</v>
      </c>
    </row>
    <row r="40" spans="1:14" x14ac:dyDescent="0.25">
      <c r="A40" s="11" t="s">
        <v>109</v>
      </c>
      <c r="B40" s="12">
        <v>2</v>
      </c>
      <c r="C40" s="11"/>
      <c r="D40" s="11" t="s">
        <v>173</v>
      </c>
      <c r="E40" s="12">
        <v>25</v>
      </c>
      <c r="F40" s="88" t="s">
        <v>135</v>
      </c>
      <c r="G40" s="121" t="str">
        <f>IFERROR(IF(VLOOKUP(TableHandbook[[#This Row],[UDC]],TableAvailabilities[],2,FALSE)&gt;0,"Y",""),"")</f>
        <v/>
      </c>
      <c r="H40" s="63" t="str">
        <f>IFERROR(IF(VLOOKUP(TableHandbook[[#This Row],[UDC]],TableAvailabilities[],3,FALSE)&gt;0,"Y",""),"")</f>
        <v/>
      </c>
      <c r="I40" s="144" t="str">
        <f>IFERROR(IF(VLOOKUP(TableHandbook[[#This Row],[UDC]],TableAvailabilities[],4,FALSE)&gt;0,"Y",""),"")</f>
        <v>Y</v>
      </c>
      <c r="J40" s="122" t="str">
        <f>IFERROR(IF(VLOOKUP(TableHandbook[[#This Row],[UDC]],TableAvailabilities[],5,FALSE)&gt;0,"Y",""),"")</f>
        <v>Y</v>
      </c>
      <c r="K40" s="135"/>
      <c r="L40" s="63" t="str">
        <f>IFERROR(VLOOKUP(TableHandbook[[#This Row],[UDC]],TableGCDESIGN[],7,FALSE),"")</f>
        <v>Option</v>
      </c>
      <c r="M40" s="63" t="str">
        <f>IFERROR(VLOOKUP(TableHandbook[[#This Row],[UDC]],TableGDDESIGN[],7,FALSE),"")</f>
        <v>Option</v>
      </c>
      <c r="N40" s="63" t="str">
        <f>IFERROR(VLOOKUP(TableHandbook[[#This Row],[UDC]],TableMCDESIGN[],7,FALSE),"")</f>
        <v>Option</v>
      </c>
    </row>
    <row r="41" spans="1:14" x14ac:dyDescent="0.25">
      <c r="A41" s="11" t="s">
        <v>110</v>
      </c>
      <c r="B41" s="12">
        <v>2</v>
      </c>
      <c r="C41" s="11"/>
      <c r="D41" s="11" t="s">
        <v>174</v>
      </c>
      <c r="E41" s="12">
        <v>25</v>
      </c>
      <c r="F41" s="88" t="s">
        <v>135</v>
      </c>
      <c r="G41" s="121" t="str">
        <f>IFERROR(IF(VLOOKUP(TableHandbook[[#This Row],[UDC]],TableAvailabilities[],2,FALSE)&gt;0,"Y",""),"")</f>
        <v/>
      </c>
      <c r="H41" s="63" t="str">
        <f>IFERROR(IF(VLOOKUP(TableHandbook[[#This Row],[UDC]],TableAvailabilities[],3,FALSE)&gt;0,"Y",""),"")</f>
        <v/>
      </c>
      <c r="I41" s="144" t="str">
        <f>IFERROR(IF(VLOOKUP(TableHandbook[[#This Row],[UDC]],TableAvailabilities[],4,FALSE)&gt;0,"Y",""),"")</f>
        <v>Y</v>
      </c>
      <c r="J41" s="122" t="str">
        <f>IFERROR(IF(VLOOKUP(TableHandbook[[#This Row],[UDC]],TableAvailabilities[],5,FALSE)&gt;0,"Y",""),"")</f>
        <v>Y</v>
      </c>
      <c r="K41" s="135"/>
      <c r="L41" s="63" t="str">
        <f>IFERROR(VLOOKUP(TableHandbook[[#This Row],[UDC]],TableGCDESIGN[],7,FALSE),"")</f>
        <v>Option</v>
      </c>
      <c r="M41" s="63" t="str">
        <f>IFERROR(VLOOKUP(TableHandbook[[#This Row],[UDC]],TableGDDESIGN[],7,FALSE),"")</f>
        <v>Option</v>
      </c>
      <c r="N41" s="63" t="str">
        <f>IFERROR(VLOOKUP(TableHandbook[[#This Row],[UDC]],TableMCDESIGN[],7,FALSE),"")</f>
        <v>Option</v>
      </c>
    </row>
    <row r="42" spans="1:14" x14ac:dyDescent="0.25">
      <c r="A42" s="11" t="s">
        <v>111</v>
      </c>
      <c r="B42" s="12">
        <v>2</v>
      </c>
      <c r="C42" s="11"/>
      <c r="D42" s="11" t="s">
        <v>175</v>
      </c>
      <c r="E42" s="12">
        <v>25</v>
      </c>
      <c r="F42" s="88" t="s">
        <v>135</v>
      </c>
      <c r="G42" s="121" t="str">
        <f>IFERROR(IF(VLOOKUP(TableHandbook[[#This Row],[UDC]],TableAvailabilities[],2,FALSE)&gt;0,"Y",""),"")</f>
        <v/>
      </c>
      <c r="H42" s="63" t="str">
        <f>IFERROR(IF(VLOOKUP(TableHandbook[[#This Row],[UDC]],TableAvailabilities[],3,FALSE)&gt;0,"Y",""),"")</f>
        <v>Y</v>
      </c>
      <c r="I42" s="144" t="str">
        <f>IFERROR(IF(VLOOKUP(TableHandbook[[#This Row],[UDC]],TableAvailabilities[],4,FALSE)&gt;0,"Y",""),"")</f>
        <v/>
      </c>
      <c r="J42" s="122" t="str">
        <f>IFERROR(IF(VLOOKUP(TableHandbook[[#This Row],[UDC]],TableAvailabilities[],5,FALSE)&gt;0,"Y",""),"")</f>
        <v/>
      </c>
      <c r="K42" s="135"/>
      <c r="L42" s="63" t="str">
        <f>IFERROR(VLOOKUP(TableHandbook[[#This Row],[UDC]],TableGCDESIGN[],7,FALSE),"")</f>
        <v>Option</v>
      </c>
      <c r="M42" s="63" t="str">
        <f>IFERROR(VLOOKUP(TableHandbook[[#This Row],[UDC]],TableGDDESIGN[],7,FALSE),"")</f>
        <v>Option</v>
      </c>
      <c r="N42" s="63" t="str">
        <f>IFERROR(VLOOKUP(TableHandbook[[#This Row],[UDC]],TableMCDESIGN[],7,FALSE),"")</f>
        <v>Option</v>
      </c>
    </row>
    <row r="43" spans="1:14" x14ac:dyDescent="0.25">
      <c r="A43" s="11" t="s">
        <v>112</v>
      </c>
      <c r="B43" s="12">
        <v>3</v>
      </c>
      <c r="C43" s="11"/>
      <c r="D43" s="11" t="s">
        <v>176</v>
      </c>
      <c r="E43" s="12">
        <v>25</v>
      </c>
      <c r="F43" s="88" t="s">
        <v>135</v>
      </c>
      <c r="G43" s="121" t="str">
        <f>IFERROR(IF(VLOOKUP(TableHandbook[[#This Row],[UDC]],TableAvailabilities[],2,FALSE)&gt;0,"Y",""),"")</f>
        <v/>
      </c>
      <c r="H43" s="63" t="str">
        <f>IFERROR(IF(VLOOKUP(TableHandbook[[#This Row],[UDC]],TableAvailabilities[],3,FALSE)&gt;0,"Y",""),"")</f>
        <v/>
      </c>
      <c r="I43" s="144" t="str">
        <f>IFERROR(IF(VLOOKUP(TableHandbook[[#This Row],[UDC]],TableAvailabilities[],4,FALSE)&gt;0,"Y",""),"")</f>
        <v/>
      </c>
      <c r="J43" s="122" t="str">
        <f>IFERROR(IF(VLOOKUP(TableHandbook[[#This Row],[UDC]],TableAvailabilities[],5,FALSE)&gt;0,"Y",""),"")</f>
        <v>Y</v>
      </c>
      <c r="K43" s="135"/>
      <c r="L43" s="63" t="str">
        <f>IFERROR(VLOOKUP(TableHandbook[[#This Row],[UDC]],TableGCDESIGN[],7,FALSE),"")</f>
        <v>Option</v>
      </c>
      <c r="M43" s="63" t="str">
        <f>IFERROR(VLOOKUP(TableHandbook[[#This Row],[UDC]],TableGDDESIGN[],7,FALSE),"")</f>
        <v>Option</v>
      </c>
      <c r="N43" s="63" t="str">
        <f>IFERROR(VLOOKUP(TableHandbook[[#This Row],[UDC]],TableMCDESIGN[],7,FALSE),"")</f>
        <v>Option</v>
      </c>
    </row>
    <row r="44" spans="1:14" x14ac:dyDescent="0.25">
      <c r="A44" s="11" t="s">
        <v>113</v>
      </c>
      <c r="B44" s="12">
        <v>1</v>
      </c>
      <c r="C44" s="11"/>
      <c r="D44" s="11" t="s">
        <v>177</v>
      </c>
      <c r="E44" s="12">
        <v>25</v>
      </c>
      <c r="F44" s="88" t="s">
        <v>135</v>
      </c>
      <c r="G44" s="121" t="str">
        <f>IFERROR(IF(VLOOKUP(TableHandbook[[#This Row],[UDC]],TableAvailabilities[],2,FALSE)&gt;0,"Y",""),"")</f>
        <v>Y</v>
      </c>
      <c r="H44" s="63" t="str">
        <f>IFERROR(IF(VLOOKUP(TableHandbook[[#This Row],[UDC]],TableAvailabilities[],3,FALSE)&gt;0,"Y",""),"")</f>
        <v>Y</v>
      </c>
      <c r="I44" s="144" t="str">
        <f>IFERROR(IF(VLOOKUP(TableHandbook[[#This Row],[UDC]],TableAvailabilities[],4,FALSE)&gt;0,"Y",""),"")</f>
        <v/>
      </c>
      <c r="J44" s="122" t="str">
        <f>IFERROR(IF(VLOOKUP(TableHandbook[[#This Row],[UDC]],TableAvailabilities[],5,FALSE)&gt;0,"Y",""),"")</f>
        <v/>
      </c>
      <c r="K44" s="135"/>
      <c r="L44" s="63" t="str">
        <f>IFERROR(VLOOKUP(TableHandbook[[#This Row],[UDC]],TableGCDESIGN[],7,FALSE),"")</f>
        <v>Option</v>
      </c>
      <c r="M44" s="63" t="str">
        <f>IFERROR(VLOOKUP(TableHandbook[[#This Row],[UDC]],TableGDDESIGN[],7,FALSE),"")</f>
        <v>Option</v>
      </c>
      <c r="N44" s="63" t="str">
        <f>IFERROR(VLOOKUP(TableHandbook[[#This Row],[UDC]],TableMCDESIGN[],7,FALSE),"")</f>
        <v>Option</v>
      </c>
    </row>
    <row r="45" spans="1:14" x14ac:dyDescent="0.25">
      <c r="A45" s="171" t="s">
        <v>114</v>
      </c>
      <c r="B45" s="172">
        <v>3</v>
      </c>
      <c r="C45" s="171"/>
      <c r="D45" s="171" t="s">
        <v>215</v>
      </c>
      <c r="E45" s="177">
        <v>25</v>
      </c>
      <c r="F45" s="173" t="s">
        <v>135</v>
      </c>
      <c r="G45" s="178" t="str">
        <f>IFERROR(IF(VLOOKUP(TableHandbook[[#This Row],[UDC]],TableAvailabilities[],2,FALSE)&gt;0,"Y",""),"")</f>
        <v>Y</v>
      </c>
      <c r="H45" s="179" t="str">
        <f>IFERROR(IF(VLOOKUP(TableHandbook[[#This Row],[UDC]],TableAvailabilities[],3,FALSE)&gt;0,"Y",""),"")</f>
        <v>Y</v>
      </c>
      <c r="I45" s="181" t="str">
        <f>IFERROR(IF(VLOOKUP(TableHandbook[[#This Row],[UDC]],TableAvailabilities[],4,FALSE)&gt;0,"Y",""),"")</f>
        <v/>
      </c>
      <c r="J45" s="182" t="str">
        <f>IFERROR(IF(VLOOKUP(TableHandbook[[#This Row],[UDC]],TableAvailabilities[],5,FALSE)&gt;0,"Y",""),"")</f>
        <v/>
      </c>
      <c r="K45" s="174"/>
      <c r="L45" s="175" t="str">
        <f>IFERROR(VLOOKUP(TableHandbook[[#This Row],[UDC]],TableGCDESIGN[],7,FALSE),"")</f>
        <v>Option</v>
      </c>
      <c r="M45" s="176" t="str">
        <f>IFERROR(VLOOKUP(TableHandbook[[#This Row],[UDC]],TableGDDESIGN[],7,FALSE),"")</f>
        <v>Option</v>
      </c>
      <c r="N45" s="176" t="str">
        <f>IFERROR(VLOOKUP(TableHandbook[[#This Row],[UDC]],TableMCDESIGN[],7,FALSE),"")</f>
        <v>Option</v>
      </c>
    </row>
    <row r="46" spans="1:14" x14ac:dyDescent="0.25">
      <c r="A46" s="11" t="s">
        <v>217</v>
      </c>
      <c r="B46" s="12">
        <v>2</v>
      </c>
      <c r="C46" s="11"/>
      <c r="D46" s="11" t="s">
        <v>178</v>
      </c>
      <c r="E46" s="12">
        <v>25</v>
      </c>
      <c r="F46" s="88" t="s">
        <v>135</v>
      </c>
      <c r="G46" s="121" t="str">
        <f>IFERROR(IF(VLOOKUP(TableHandbook[[#This Row],[UDC]],TableAvailabilities[],2,FALSE)&gt;0,"Y",""),"")</f>
        <v/>
      </c>
      <c r="H46" s="63" t="str">
        <f>IFERROR(IF(VLOOKUP(TableHandbook[[#This Row],[UDC]],TableAvailabilities[],3,FALSE)&gt;0,"Y",""),"")</f>
        <v/>
      </c>
      <c r="I46" s="144" t="str">
        <f>IFERROR(IF(VLOOKUP(TableHandbook[[#This Row],[UDC]],TableAvailabilities[],4,FALSE)&gt;0,"Y",""),"")</f>
        <v/>
      </c>
      <c r="J46" s="122" t="str">
        <f>IFERROR(IF(VLOOKUP(TableHandbook[[#This Row],[UDC]],TableAvailabilities[],5,FALSE)&gt;0,"Y",""),"")</f>
        <v/>
      </c>
      <c r="K46" s="135"/>
      <c r="L46" s="63" t="str">
        <f>IFERROR(VLOOKUP(TableHandbook[[#This Row],[UDC]],TableGCDESIGN[],7,FALSE),"")</f>
        <v/>
      </c>
      <c r="M46" s="63" t="str">
        <f>IFERROR(VLOOKUP(TableHandbook[[#This Row],[UDC]],TableGDDESIGN[],7,FALSE),"")</f>
        <v/>
      </c>
      <c r="N46" s="63" t="str">
        <f>IFERROR(VLOOKUP(TableHandbook[[#This Row],[UDC]],TableMCDESIGN[],7,FALSE),"")</f>
        <v/>
      </c>
    </row>
    <row r="47" spans="1:14" x14ac:dyDescent="0.25">
      <c r="A47" s="11" t="s">
        <v>65</v>
      </c>
      <c r="B47" s="12">
        <v>0</v>
      </c>
      <c r="C47" s="11"/>
      <c r="D47" s="11" t="s">
        <v>179</v>
      </c>
      <c r="E47" s="12">
        <v>25</v>
      </c>
      <c r="F47" s="88" t="s">
        <v>180</v>
      </c>
      <c r="G47" s="121" t="str">
        <f>IFERROR(IF(VLOOKUP(TableHandbook[[#This Row],[UDC]],TableAvailabilities[],2,FALSE)&gt;0,"Y",""),"")</f>
        <v/>
      </c>
      <c r="H47" s="63" t="str">
        <f>IFERROR(IF(VLOOKUP(TableHandbook[[#This Row],[UDC]],TableAvailabilities[],3,FALSE)&gt;0,"Y",""),"")</f>
        <v/>
      </c>
      <c r="I47" s="144" t="str">
        <f>IFERROR(IF(VLOOKUP(TableHandbook[[#This Row],[UDC]],TableAvailabilities[],4,FALSE)&gt;0,"Y",""),"")</f>
        <v/>
      </c>
      <c r="J47" s="122" t="str">
        <f>IFERROR(IF(VLOOKUP(TableHandbook[[#This Row],[UDC]],TableAvailabilities[],5,FALSE)&gt;0,"Y",""),"")</f>
        <v/>
      </c>
      <c r="K47" s="135"/>
      <c r="L47" s="63" t="str">
        <f>IFERROR(VLOOKUP(TableHandbook[[#This Row],[UDC]],TableGCDESIGN[],7,FALSE),"")</f>
        <v>Option</v>
      </c>
      <c r="M47" s="63" t="str">
        <f>IFERROR(VLOOKUP(TableHandbook[[#This Row],[UDC]],TableGDDESIGN[],7,FALSE),"")</f>
        <v>Option</v>
      </c>
      <c r="N47" s="63" t="str">
        <f>IFERROR(VLOOKUP(TableHandbook[[#This Row],[UDC]],TableMCDESIGN[],7,FALSE),"")</f>
        <v>Option</v>
      </c>
    </row>
    <row r="48" spans="1:14" x14ac:dyDescent="0.25">
      <c r="A48" s="156" t="s">
        <v>73</v>
      </c>
      <c r="B48" s="157"/>
      <c r="C48" s="156"/>
      <c r="D48" s="156" t="s">
        <v>181</v>
      </c>
      <c r="E48" s="157">
        <v>25</v>
      </c>
      <c r="F48" s="158" t="s">
        <v>180</v>
      </c>
      <c r="G48" s="161" t="str">
        <f>IFERROR(IF(VLOOKUP(TableHandbook[[#This Row],[UDC]],TableAvailabilities[],2,FALSE)&gt;0,"Y",""),"")</f>
        <v/>
      </c>
      <c r="H48" s="162" t="str">
        <f>IFERROR(IF(VLOOKUP(TableHandbook[[#This Row],[UDC]],TableAvailabilities[],3,FALSE)&gt;0,"Y",""),"")</f>
        <v/>
      </c>
      <c r="I48" s="163" t="str">
        <f>IFERROR(IF(VLOOKUP(TableHandbook[[#This Row],[UDC]],TableAvailabilities[],4,FALSE)&gt;0,"Y",""),"")</f>
        <v/>
      </c>
      <c r="J48" s="164" t="str">
        <f>IFERROR(IF(VLOOKUP(TableHandbook[[#This Row],[UDC]],TableAvailabilities[],5,FALSE)&gt;0,"Y",""),"")</f>
        <v/>
      </c>
      <c r="K48" s="159"/>
      <c r="L48" s="160" t="str">
        <f>IFERROR(VLOOKUP(TableHandbook[[#This Row],[UDC]],TableGCDESIGN[],7,FALSE),"")</f>
        <v/>
      </c>
      <c r="M48" s="160" t="str">
        <f>IFERROR(VLOOKUP(TableHandbook[[#This Row],[UDC]],TableGDDESIGN[],7,FALSE),"")</f>
        <v/>
      </c>
      <c r="N48" s="160" t="str">
        <f>IFERROR(VLOOKUP(TableHandbook[[#This Row],[UDC]],TableMCDESIGN[],7,FALSE),"")</f>
        <v/>
      </c>
    </row>
    <row r="49" spans="1:14" x14ac:dyDescent="0.25">
      <c r="A49" s="11" t="s">
        <v>115</v>
      </c>
      <c r="B49" s="12">
        <v>1</v>
      </c>
      <c r="C49" s="11"/>
      <c r="D49" s="11" t="s">
        <v>182</v>
      </c>
      <c r="E49" s="12">
        <v>25</v>
      </c>
      <c r="F49" s="88" t="s">
        <v>135</v>
      </c>
      <c r="G49" s="121" t="str">
        <f>IFERROR(IF(VLOOKUP(TableHandbook[[#This Row],[UDC]],TableAvailabilities[],2,FALSE)&gt;0,"Y",""),"")</f>
        <v>Y</v>
      </c>
      <c r="H49" s="63" t="str">
        <f>IFERROR(IF(VLOOKUP(TableHandbook[[#This Row],[UDC]],TableAvailabilities[],3,FALSE)&gt;0,"Y",""),"")</f>
        <v>Y</v>
      </c>
      <c r="I49" s="144" t="str">
        <f>IFERROR(IF(VLOOKUP(TableHandbook[[#This Row],[UDC]],TableAvailabilities[],4,FALSE)&gt;0,"Y",""),"")</f>
        <v>Y</v>
      </c>
      <c r="J49" s="122" t="str">
        <f>IFERROR(IF(VLOOKUP(TableHandbook[[#This Row],[UDC]],TableAvailabilities[],5,FALSE)&gt;0,"Y",""),"")</f>
        <v>Y</v>
      </c>
      <c r="K49" s="135"/>
      <c r="L49" s="63" t="str">
        <f>IFERROR(VLOOKUP(TableHandbook[[#This Row],[UDC]],TableGCDESIGN[],7,FALSE),"")</f>
        <v>Option</v>
      </c>
      <c r="M49" s="63" t="str">
        <f>IFERROR(VLOOKUP(TableHandbook[[#This Row],[UDC]],TableGDDESIGN[],7,FALSE),"")</f>
        <v>Option</v>
      </c>
      <c r="N49" s="63" t="str">
        <f>IFERROR(VLOOKUP(TableHandbook[[#This Row],[UDC]],TableMCDESIGN[],7,FALSE),"")</f>
        <v>Option</v>
      </c>
    </row>
    <row r="50" spans="1:14" x14ac:dyDescent="0.25">
      <c r="A50" s="11" t="s">
        <v>116</v>
      </c>
      <c r="B50" s="12">
        <v>1</v>
      </c>
      <c r="C50" s="11"/>
      <c r="D50" s="11" t="s">
        <v>183</v>
      </c>
      <c r="E50" s="12">
        <v>25</v>
      </c>
      <c r="F50" s="88" t="s">
        <v>135</v>
      </c>
      <c r="G50" s="121" t="str">
        <f>IFERROR(IF(VLOOKUP(TableHandbook[[#This Row],[UDC]],TableAvailabilities[],2,FALSE)&gt;0,"Y",""),"")</f>
        <v>Y</v>
      </c>
      <c r="H50" s="63" t="str">
        <f>IFERROR(IF(VLOOKUP(TableHandbook[[#This Row],[UDC]],TableAvailabilities[],3,FALSE)&gt;0,"Y",""),"")</f>
        <v>Y</v>
      </c>
      <c r="I50" s="144" t="str">
        <f>IFERROR(IF(VLOOKUP(TableHandbook[[#This Row],[UDC]],TableAvailabilities[],4,FALSE)&gt;0,"Y",""),"")</f>
        <v>Y</v>
      </c>
      <c r="J50" s="122" t="str">
        <f>IFERROR(IF(VLOOKUP(TableHandbook[[#This Row],[UDC]],TableAvailabilities[],5,FALSE)&gt;0,"Y",""),"")</f>
        <v>Y</v>
      </c>
      <c r="K50" s="135"/>
      <c r="L50" s="63" t="str">
        <f>IFERROR(VLOOKUP(TableHandbook[[#This Row],[UDC]],TableGCDESIGN[],7,FALSE),"")</f>
        <v>Option</v>
      </c>
      <c r="M50" s="63" t="str">
        <f>IFERROR(VLOOKUP(TableHandbook[[#This Row],[UDC]],TableGDDESIGN[],7,FALSE),"")</f>
        <v>Option</v>
      </c>
      <c r="N50" s="63" t="str">
        <f>IFERROR(VLOOKUP(TableHandbook[[#This Row],[UDC]],TableMCDESIGN[],7,FALSE),"")</f>
        <v>Option</v>
      </c>
    </row>
    <row r="51" spans="1:14" x14ac:dyDescent="0.25">
      <c r="A51" s="11" t="s">
        <v>117</v>
      </c>
      <c r="B51" s="12">
        <v>1</v>
      </c>
      <c r="C51" s="11"/>
      <c r="D51" s="11" t="s">
        <v>184</v>
      </c>
      <c r="E51" s="12">
        <v>25</v>
      </c>
      <c r="F51" s="88" t="s">
        <v>135</v>
      </c>
      <c r="G51" s="121" t="str">
        <f>IFERROR(IF(VLOOKUP(TableHandbook[[#This Row],[UDC]],TableAvailabilities[],2,FALSE)&gt;0,"Y",""),"")</f>
        <v>Y</v>
      </c>
      <c r="H51" s="63" t="str">
        <f>IFERROR(IF(VLOOKUP(TableHandbook[[#This Row],[UDC]],TableAvailabilities[],3,FALSE)&gt;0,"Y",""),"")</f>
        <v>Y</v>
      </c>
      <c r="I51" s="144" t="str">
        <f>IFERROR(IF(VLOOKUP(TableHandbook[[#This Row],[UDC]],TableAvailabilities[],4,FALSE)&gt;0,"Y",""),"")</f>
        <v>Y</v>
      </c>
      <c r="J51" s="122" t="str">
        <f>IFERROR(IF(VLOOKUP(TableHandbook[[#This Row],[UDC]],TableAvailabilities[],5,FALSE)&gt;0,"Y",""),"")</f>
        <v>Y</v>
      </c>
      <c r="K51" s="135"/>
      <c r="L51" s="63" t="str">
        <f>IFERROR(VLOOKUP(TableHandbook[[#This Row],[UDC]],TableGCDESIGN[],7,FALSE),"")</f>
        <v>Option</v>
      </c>
      <c r="M51" s="63" t="str">
        <f>IFERROR(VLOOKUP(TableHandbook[[#This Row],[UDC]],TableGDDESIGN[],7,FALSE),"")</f>
        <v>Option</v>
      </c>
      <c r="N51" s="63" t="str">
        <f>IFERROR(VLOOKUP(TableHandbook[[#This Row],[UDC]],TableMCDESIGN[],7,FALSE),"")</f>
        <v>Option</v>
      </c>
    </row>
    <row r="52" spans="1:14" x14ac:dyDescent="0.25">
      <c r="A52" s="11" t="s">
        <v>118</v>
      </c>
      <c r="B52" s="12">
        <v>2</v>
      </c>
      <c r="C52" s="11"/>
      <c r="D52" s="11" t="s">
        <v>185</v>
      </c>
      <c r="E52" s="12">
        <v>25</v>
      </c>
      <c r="F52" s="88" t="s">
        <v>135</v>
      </c>
      <c r="G52" s="108" t="str">
        <f>IFERROR(IF(VLOOKUP(TableHandbook[[#This Row],[UDC]],TableAvailabilities[],2,FALSE)&gt;0,"Y",""),"")</f>
        <v>Y</v>
      </c>
      <c r="H52" s="109" t="str">
        <f>IFERROR(IF(VLOOKUP(TableHandbook[[#This Row],[UDC]],TableAvailabilities[],3,FALSE)&gt;0,"Y",""),"")</f>
        <v>Y</v>
      </c>
      <c r="I52" s="110" t="str">
        <f>IFERROR(IF(VLOOKUP(TableHandbook[[#This Row],[UDC]],TableAvailabilities[],4,FALSE)&gt;0,"Y",""),"")</f>
        <v/>
      </c>
      <c r="J52" s="111" t="str">
        <f>IFERROR(IF(VLOOKUP(TableHandbook[[#This Row],[UDC]],TableAvailabilities[],5,FALSE)&gt;0,"Y",""),"")</f>
        <v/>
      </c>
      <c r="K52" s="135"/>
      <c r="L52" s="63" t="str">
        <f>IFERROR(VLOOKUP(TableHandbook[[#This Row],[UDC]],TableGCDESIGN[],7,FALSE),"")</f>
        <v>Option</v>
      </c>
      <c r="M52" s="63" t="str">
        <f>IFERROR(VLOOKUP(TableHandbook[[#This Row],[UDC]],TableGDDESIGN[],7,FALSE),"")</f>
        <v>Option</v>
      </c>
      <c r="N52" s="63" t="str">
        <f>IFERROR(VLOOKUP(TableHandbook[[#This Row],[UDC]],TableMCDESIGN[],7,FALSE),"")</f>
        <v>Option</v>
      </c>
    </row>
    <row r="53" spans="1:14" x14ac:dyDescent="0.25">
      <c r="A53" s="9" t="s">
        <v>123</v>
      </c>
      <c r="B53" s="146">
        <v>1</v>
      </c>
      <c r="C53" s="9"/>
      <c r="D53" s="9" t="s">
        <v>186</v>
      </c>
      <c r="E53" s="12">
        <v>25</v>
      </c>
      <c r="F53" s="88" t="s">
        <v>135</v>
      </c>
      <c r="G53" s="108" t="str">
        <f>IFERROR(IF(VLOOKUP(TableHandbook[[#This Row],[UDC]],TableAvailabilities[],2,FALSE)&gt;0,"Y",""),"")</f>
        <v/>
      </c>
      <c r="H53" s="109" t="str">
        <f>IFERROR(IF(VLOOKUP(TableHandbook[[#This Row],[UDC]],TableAvailabilities[],3,FALSE)&gt;0,"Y",""),"")</f>
        <v/>
      </c>
      <c r="I53" s="110" t="str">
        <f>IFERROR(IF(VLOOKUP(TableHandbook[[#This Row],[UDC]],TableAvailabilities[],4,FALSE)&gt;0,"Y",""),"")</f>
        <v/>
      </c>
      <c r="J53" s="111" t="str">
        <f>IFERROR(IF(VLOOKUP(TableHandbook[[#This Row],[UDC]],TableAvailabilities[],5,FALSE)&gt;0,"Y",""),"")</f>
        <v/>
      </c>
      <c r="K53" s="135" t="s">
        <v>139</v>
      </c>
      <c r="L53" s="63" t="str">
        <f>IFERROR(VLOOKUP(TableHandbook[[#This Row],[UDC]],TableGCDESIGN[],7,FALSE),"")</f>
        <v>Option</v>
      </c>
      <c r="M53" s="63" t="str">
        <f>IFERROR(VLOOKUP(TableHandbook[[#This Row],[UDC]],TableGDDESIGN[],7,FALSE),"")</f>
        <v>Option</v>
      </c>
      <c r="N53" s="63" t="str">
        <f>IFERROR(VLOOKUP(TableHandbook[[#This Row],[UDC]],TableMCDESIGN[],7,FALSE),"")</f>
        <v>Option</v>
      </c>
    </row>
    <row r="54" spans="1:14" x14ac:dyDescent="0.25">
      <c r="A54" s="11" t="s">
        <v>119</v>
      </c>
      <c r="B54" s="12">
        <v>2</v>
      </c>
      <c r="C54" s="11"/>
      <c r="D54" s="11" t="s">
        <v>187</v>
      </c>
      <c r="E54" s="12">
        <v>25</v>
      </c>
      <c r="F54" s="88" t="s">
        <v>135</v>
      </c>
      <c r="G54" s="108" t="str">
        <f>IFERROR(IF(VLOOKUP(TableHandbook[[#This Row],[UDC]],TableAvailabilities[],2,FALSE)&gt;0,"Y",""),"")</f>
        <v>Y</v>
      </c>
      <c r="H54" s="109" t="str">
        <f>IFERROR(IF(VLOOKUP(TableHandbook[[#This Row],[UDC]],TableAvailabilities[],3,FALSE)&gt;0,"Y",""),"")</f>
        <v>Y</v>
      </c>
      <c r="I54" s="110" t="str">
        <f>IFERROR(IF(VLOOKUP(TableHandbook[[#This Row],[UDC]],TableAvailabilities[],4,FALSE)&gt;0,"Y",""),"")</f>
        <v/>
      </c>
      <c r="J54" s="111" t="str">
        <f>IFERROR(IF(VLOOKUP(TableHandbook[[#This Row],[UDC]],TableAvailabilities[],5,FALSE)&gt;0,"Y",""),"")</f>
        <v/>
      </c>
      <c r="K54" s="135"/>
      <c r="L54" s="63" t="str">
        <f>IFERROR(VLOOKUP(TableHandbook[[#This Row],[UDC]],TableGCDESIGN[],7,FALSE),"")</f>
        <v>Option</v>
      </c>
      <c r="M54" s="63" t="str">
        <f>IFERROR(VLOOKUP(TableHandbook[[#This Row],[UDC]],TableGDDESIGN[],7,FALSE),"")</f>
        <v>Option</v>
      </c>
      <c r="N54" s="63" t="str">
        <f>IFERROR(VLOOKUP(TableHandbook[[#This Row],[UDC]],TableMCDESIGN[],7,FALSE),"")</f>
        <v>Option</v>
      </c>
    </row>
    <row r="55" spans="1:14" x14ac:dyDescent="0.25">
      <c r="A55" s="11" t="s">
        <v>92</v>
      </c>
      <c r="B55" s="12">
        <v>1</v>
      </c>
      <c r="C55" s="11"/>
      <c r="D55" s="11" t="s">
        <v>188</v>
      </c>
      <c r="E55" s="12">
        <v>25</v>
      </c>
      <c r="F55" s="88" t="s">
        <v>135</v>
      </c>
      <c r="G55" s="108" t="str">
        <f>IFERROR(IF(VLOOKUP(TableHandbook[[#This Row],[UDC]],TableAvailabilities[],2,FALSE)&gt;0,"Y",""),"")</f>
        <v>Y</v>
      </c>
      <c r="H55" s="109" t="str">
        <f>IFERROR(IF(VLOOKUP(TableHandbook[[#This Row],[UDC]],TableAvailabilities[],3,FALSE)&gt;0,"Y",""),"")</f>
        <v>Y</v>
      </c>
      <c r="I55" s="110" t="str">
        <f>IFERROR(IF(VLOOKUP(TableHandbook[[#This Row],[UDC]],TableAvailabilities[],4,FALSE)&gt;0,"Y",""),"")</f>
        <v>Y</v>
      </c>
      <c r="J55" s="111" t="str">
        <f>IFERROR(IF(VLOOKUP(TableHandbook[[#This Row],[UDC]],TableAvailabilities[],5,FALSE)&gt;0,"Y",""),"")</f>
        <v>Y</v>
      </c>
      <c r="K55" s="135"/>
      <c r="L55" s="63" t="str">
        <f>IFERROR(VLOOKUP(TableHandbook[[#This Row],[UDC]],TableGCDESIGN[],7,FALSE),"")</f>
        <v/>
      </c>
      <c r="M55" s="63" t="str">
        <f>IFERROR(VLOOKUP(TableHandbook[[#This Row],[UDC]],TableGDDESIGN[],7,FALSE),"")</f>
        <v/>
      </c>
      <c r="N55" s="63" t="str">
        <f>IFERROR(VLOOKUP(TableHandbook[[#This Row],[UDC]],TableMCDESIGN[],7,FALSE),"")</f>
        <v>Option</v>
      </c>
    </row>
  </sheetData>
  <sortState ref="A24:D37">
    <sortCondition ref="A24"/>
  </sortState>
  <conditionalFormatting sqref="A26">
    <cfRule type="duplicateValues" dxfId="56" priority="6"/>
  </conditionalFormatting>
  <conditionalFormatting sqref="A27 A4:A7 A29:A51 A9:A25">
    <cfRule type="duplicateValues" dxfId="55" priority="90"/>
  </conditionalFormatting>
  <conditionalFormatting sqref="A4:A7 A29:A55 A9:A27">
    <cfRule type="duplicateValues" dxfId="54" priority="93"/>
  </conditionalFormatting>
  <conditionalFormatting sqref="A28">
    <cfRule type="duplicateValues" dxfId="53" priority="3"/>
  </conditionalFormatting>
  <conditionalFormatting sqref="A28">
    <cfRule type="duplicateValues" dxfId="52" priority="4"/>
  </conditionalFormatting>
  <conditionalFormatting sqref="A8">
    <cfRule type="duplicateValues" dxfId="51" priority="1"/>
  </conditionalFormatting>
  <conditionalFormatting sqref="A8">
    <cfRule type="duplicateValues" dxfId="50" priority="2"/>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zoomScale="70" zoomScaleNormal="70" workbookViewId="0">
      <selection activeCell="F28" sqref="F28"/>
    </sheetView>
  </sheetViews>
  <sheetFormatPr defaultRowHeight="15.75" x14ac:dyDescent="0.25"/>
  <cols>
    <col min="1" max="1" width="10.25" bestFit="1" customWidth="1"/>
    <col min="2" max="2" width="13.375" style="5" bestFit="1" customWidth="1"/>
    <col min="3" max="3" width="12.5" bestFit="1" customWidth="1"/>
    <col min="4" max="4" width="58" bestFit="1" customWidth="1"/>
    <col min="5" max="5" width="9.75" style="5"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8" bestFit="1" customWidth="1"/>
    <col min="13" max="13" width="14.75" bestFit="1" customWidth="1"/>
    <col min="14" max="14" width="11.25" bestFit="1" customWidth="1"/>
    <col min="15" max="15" width="12.25" bestFit="1" customWidth="1"/>
    <col min="17" max="17" width="10.25" bestFit="1" customWidth="1"/>
    <col min="18" max="18" width="7.125" bestFit="1" customWidth="1"/>
  </cols>
  <sheetData>
    <row r="1" spans="1:18" x14ac:dyDescent="0.25">
      <c r="B1"/>
      <c r="E1"/>
      <c r="G1" s="84" t="s">
        <v>189</v>
      </c>
      <c r="H1" s="85">
        <v>44197</v>
      </c>
      <c r="I1" s="83"/>
      <c r="J1" s="170" t="s">
        <v>61</v>
      </c>
      <c r="K1" s="86" t="s">
        <v>62</v>
      </c>
      <c r="L1" s="83" t="s">
        <v>60</v>
      </c>
      <c r="M1" s="83"/>
      <c r="N1" s="167" t="s">
        <v>213</v>
      </c>
      <c r="O1" s="168">
        <v>45316</v>
      </c>
    </row>
    <row r="2" spans="1:18" x14ac:dyDescent="0.25">
      <c r="A2" t="s">
        <v>0</v>
      </c>
      <c r="B2" s="5" t="s">
        <v>55</v>
      </c>
      <c r="C2" t="s">
        <v>190</v>
      </c>
      <c r="D2" t="s">
        <v>3</v>
      </c>
      <c r="E2" s="87" t="s">
        <v>191</v>
      </c>
      <c r="F2" t="s">
        <v>192</v>
      </c>
      <c r="G2" t="s">
        <v>193</v>
      </c>
      <c r="H2" t="s">
        <v>194</v>
      </c>
      <c r="I2" t="s">
        <v>18</v>
      </c>
      <c r="J2" t="s">
        <v>195</v>
      </c>
      <c r="K2" t="s">
        <v>1</v>
      </c>
      <c r="L2" t="s">
        <v>41</v>
      </c>
      <c r="M2" t="s">
        <v>56</v>
      </c>
      <c r="N2" t="s">
        <v>196</v>
      </c>
      <c r="O2" t="s">
        <v>197</v>
      </c>
      <c r="Q2" t="s">
        <v>212</v>
      </c>
      <c r="R2" t="s">
        <v>1</v>
      </c>
    </row>
    <row r="3" spans="1:18" x14ac:dyDescent="0.25">
      <c r="A3" t="str">
        <f>TableGCDESIGN[[#This Row],[Study Package Code]]</f>
        <v>GRDE5009</v>
      </c>
      <c r="B3" s="5">
        <f>TableGCDESIGN[[#This Row],[Ver]]</f>
        <v>1</v>
      </c>
      <c r="D3" t="str">
        <f>TableGCDESIGN[[#This Row],[Structure Line]]</f>
        <v>Ethical Design</v>
      </c>
      <c r="E3" s="87">
        <f>TableGCDESIGN[[#This Row],[Credit Points]]</f>
        <v>25</v>
      </c>
      <c r="F3">
        <v>1</v>
      </c>
      <c r="G3" t="s">
        <v>198</v>
      </c>
      <c r="H3">
        <v>1</v>
      </c>
      <c r="I3" t="s">
        <v>199</v>
      </c>
      <c r="J3" t="s">
        <v>48</v>
      </c>
      <c r="K3">
        <v>1</v>
      </c>
      <c r="L3" t="s">
        <v>143</v>
      </c>
      <c r="M3" s="169">
        <v>25</v>
      </c>
      <c r="N3" s="142">
        <v>44197</v>
      </c>
      <c r="O3" s="142"/>
      <c r="Q3" t="s">
        <v>48</v>
      </c>
      <c r="R3">
        <v>1</v>
      </c>
    </row>
    <row r="4" spans="1:18" x14ac:dyDescent="0.25">
      <c r="A4" t="str">
        <f>TableGCDESIGN[[#This Row],[Study Package Code]]</f>
        <v>GRDE5010</v>
      </c>
      <c r="B4" s="5">
        <f>TableGCDESIGN[[#This Row],[Ver]]</f>
        <v>1</v>
      </c>
      <c r="D4" t="str">
        <f>TableGCDESIGN[[#This Row],[Structure Line]]</f>
        <v>Experience Making</v>
      </c>
      <c r="E4" s="87">
        <f>TableGCDESIGN[[#This Row],[Credit Points]]</f>
        <v>25</v>
      </c>
      <c r="F4">
        <v>2</v>
      </c>
      <c r="G4" t="s">
        <v>198</v>
      </c>
      <c r="H4">
        <v>1</v>
      </c>
      <c r="I4" t="s">
        <v>199</v>
      </c>
      <c r="J4" t="s">
        <v>53</v>
      </c>
      <c r="K4">
        <v>1</v>
      </c>
      <c r="L4" t="s">
        <v>144</v>
      </c>
      <c r="M4" s="169">
        <v>25</v>
      </c>
      <c r="N4" s="142">
        <v>44197</v>
      </c>
      <c r="O4" s="142"/>
      <c r="Q4" t="s">
        <v>53</v>
      </c>
      <c r="R4">
        <v>1</v>
      </c>
    </row>
    <row r="5" spans="1:18" x14ac:dyDescent="0.25">
      <c r="A5" t="str">
        <f>TableGCDESIGN[[#This Row],[Study Package Code]]</f>
        <v>GRDE5008</v>
      </c>
      <c r="B5" s="5">
        <f>TableGCDESIGN[[#This Row],[Ver]]</f>
        <v>1</v>
      </c>
      <c r="D5" t="str">
        <f>TableGCDESIGN[[#This Row],[Structure Line]]</f>
        <v>Innovation by Design</v>
      </c>
      <c r="E5" s="87">
        <f>TableGCDESIGN[[#This Row],[Credit Points]]</f>
        <v>25</v>
      </c>
      <c r="F5">
        <v>3</v>
      </c>
      <c r="G5" t="s">
        <v>198</v>
      </c>
      <c r="H5">
        <v>1</v>
      </c>
      <c r="I5" t="s">
        <v>199</v>
      </c>
      <c r="J5" t="s">
        <v>58</v>
      </c>
      <c r="K5">
        <v>1</v>
      </c>
      <c r="L5" t="s">
        <v>142</v>
      </c>
      <c r="M5" s="169">
        <v>25</v>
      </c>
      <c r="N5" s="142">
        <v>44197</v>
      </c>
      <c r="O5" s="142"/>
      <c r="Q5" t="s">
        <v>58</v>
      </c>
      <c r="R5">
        <v>1</v>
      </c>
    </row>
    <row r="6" spans="1:18" x14ac:dyDescent="0.25">
      <c r="A6" t="str">
        <f>TableGCDESIGN[[#This Row],[Study Package Code]]</f>
        <v>Option</v>
      </c>
      <c r="B6" s="5">
        <f>TableGCDESIGN[[#This Row],[Ver]]</f>
        <v>0</v>
      </c>
      <c r="D6" t="str">
        <f>TableGCDESIGN[[#This Row],[Structure Line]]</f>
        <v>Choose an Option</v>
      </c>
      <c r="E6" s="87">
        <f>TableGCDESIGN[[#This Row],[Credit Points]]</f>
        <v>25</v>
      </c>
      <c r="F6">
        <v>4</v>
      </c>
      <c r="G6" t="s">
        <v>65</v>
      </c>
      <c r="H6">
        <v>1</v>
      </c>
      <c r="I6" t="s">
        <v>199</v>
      </c>
      <c r="J6" t="s">
        <v>65</v>
      </c>
      <c r="K6">
        <v>0</v>
      </c>
      <c r="L6" t="s">
        <v>214</v>
      </c>
      <c r="M6">
        <v>25</v>
      </c>
      <c r="N6" s="142"/>
      <c r="O6" s="142"/>
      <c r="Q6" t="s">
        <v>65</v>
      </c>
      <c r="R6">
        <v>0</v>
      </c>
    </row>
    <row r="7" spans="1:18" x14ac:dyDescent="0.25">
      <c r="A7" t="str">
        <f>TableGCDESIGN[[#This Row],[Study Package Code]]</f>
        <v>ARCH5006</v>
      </c>
      <c r="B7" s="5">
        <f>TableGCDESIGN[[#This Row],[Ver]]</f>
        <v>3</v>
      </c>
      <c r="D7" t="str">
        <f>TableGCDESIGN[[#This Row],[Structure Line]]</f>
        <v>Architecture and Culture Research Topics and Methods</v>
      </c>
      <c r="E7" s="87">
        <f>TableGCDESIGN[[#This Row],[Credit Points]]</f>
        <v>25</v>
      </c>
      <c r="F7">
        <v>4</v>
      </c>
      <c r="G7" t="s">
        <v>65</v>
      </c>
      <c r="H7">
        <v>1</v>
      </c>
      <c r="I7" t="s">
        <v>199</v>
      </c>
      <c r="J7" t="s">
        <v>91</v>
      </c>
      <c r="K7" s="169">
        <v>3</v>
      </c>
      <c r="L7" t="s">
        <v>134</v>
      </c>
      <c r="M7" s="169">
        <v>25</v>
      </c>
      <c r="N7" s="142">
        <v>45108</v>
      </c>
      <c r="O7" s="142"/>
      <c r="Q7" t="s">
        <v>91</v>
      </c>
      <c r="R7">
        <v>3</v>
      </c>
    </row>
    <row r="8" spans="1:18" x14ac:dyDescent="0.25">
      <c r="A8" t="str">
        <f>TableGCDESIGN[[#This Row],[Study Package Code]]</f>
        <v>ARCH5009</v>
      </c>
      <c r="B8" s="5">
        <f>TableGCDESIGN[[#This Row],[Ver]]</f>
        <v>2</v>
      </c>
      <c r="D8" t="str">
        <f>TableGCDESIGN[[#This Row],[Structure Line]]</f>
        <v>Architecture and Culture Research Applications</v>
      </c>
      <c r="E8" s="87">
        <f>TableGCDESIGN[[#This Row],[Credit Points]]</f>
        <v>25</v>
      </c>
      <c r="F8">
        <v>4</v>
      </c>
      <c r="G8" t="s">
        <v>65</v>
      </c>
      <c r="H8">
        <v>1</v>
      </c>
      <c r="I8" t="s">
        <v>199</v>
      </c>
      <c r="J8" t="s">
        <v>120</v>
      </c>
      <c r="K8" s="169">
        <v>2</v>
      </c>
      <c r="L8" t="s">
        <v>138</v>
      </c>
      <c r="M8" s="169">
        <v>25</v>
      </c>
      <c r="N8" s="142">
        <v>43101</v>
      </c>
      <c r="O8" s="142"/>
      <c r="Q8" t="s">
        <v>120</v>
      </c>
      <c r="R8">
        <v>2</v>
      </c>
    </row>
    <row r="9" spans="1:18" x14ac:dyDescent="0.25">
      <c r="A9" t="str">
        <f>TableGCDESIGN[[#This Row],[Study Package Code]]</f>
        <v>ENGR6005</v>
      </c>
      <c r="B9" s="5">
        <f>TableGCDESIGN[[#This Row],[Ver]]</f>
        <v>2</v>
      </c>
      <c r="D9" t="str">
        <f>TableGCDESIGN[[#This Row],[Structure Line]]</f>
        <v>New Product Development</v>
      </c>
      <c r="E9" s="87">
        <f>TableGCDESIGN[[#This Row],[Credit Points]]</f>
        <v>25</v>
      </c>
      <c r="F9">
        <v>4</v>
      </c>
      <c r="G9" t="s">
        <v>65</v>
      </c>
      <c r="H9">
        <v>1</v>
      </c>
      <c r="I9" t="s">
        <v>199</v>
      </c>
      <c r="J9" t="s">
        <v>93</v>
      </c>
      <c r="K9" s="169">
        <v>2</v>
      </c>
      <c r="L9" t="s">
        <v>140</v>
      </c>
      <c r="M9" s="169">
        <v>25</v>
      </c>
      <c r="N9" s="142">
        <v>43831</v>
      </c>
      <c r="O9" s="142"/>
      <c r="Q9" t="s">
        <v>93</v>
      </c>
      <c r="R9">
        <v>2</v>
      </c>
    </row>
    <row r="10" spans="1:18" x14ac:dyDescent="0.25">
      <c r="A10" t="str">
        <f>TableGCDESIGN[[#This Row],[Study Package Code]]</f>
        <v>GEOG5005</v>
      </c>
      <c r="B10" s="5">
        <f>TableGCDESIGN[[#This Row],[Ver]]</f>
        <v>1</v>
      </c>
      <c r="D10" t="str">
        <f>TableGCDESIGN[[#This Row],[Structure Line]]</f>
        <v>Human Geography</v>
      </c>
      <c r="E10" s="87">
        <f>TableGCDESIGN[[#This Row],[Credit Points]]</f>
        <v>25</v>
      </c>
      <c r="F10">
        <v>4</v>
      </c>
      <c r="G10" t="s">
        <v>65</v>
      </c>
      <c r="H10">
        <v>1</v>
      </c>
      <c r="I10" t="s">
        <v>199</v>
      </c>
      <c r="J10" t="s">
        <v>94</v>
      </c>
      <c r="K10" s="169">
        <v>1</v>
      </c>
      <c r="L10" t="s">
        <v>141</v>
      </c>
      <c r="M10" s="169">
        <v>25</v>
      </c>
      <c r="N10" s="142">
        <v>42736</v>
      </c>
      <c r="O10" s="142"/>
      <c r="Q10" t="s">
        <v>94</v>
      </c>
      <c r="R10">
        <v>1</v>
      </c>
    </row>
    <row r="11" spans="1:18" x14ac:dyDescent="0.25">
      <c r="A11" t="str">
        <f>TableGCDESIGN[[#This Row],[Study Package Code]]</f>
        <v>HLPR6001</v>
      </c>
      <c r="B11" s="5">
        <f>TableGCDESIGN[[#This Row],[Ver]]</f>
        <v>1</v>
      </c>
      <c r="D11" t="str">
        <f>TableGCDESIGN[[#This Row],[Structure Line]]</f>
        <v>Health Promotion Strategies and Methods</v>
      </c>
      <c r="E11" s="87">
        <f>TableGCDESIGN[[#This Row],[Credit Points]]</f>
        <v>25</v>
      </c>
      <c r="F11">
        <v>4</v>
      </c>
      <c r="G11" t="s">
        <v>65</v>
      </c>
      <c r="H11">
        <v>1</v>
      </c>
      <c r="I11" t="s">
        <v>199</v>
      </c>
      <c r="J11" t="s">
        <v>95</v>
      </c>
      <c r="K11" s="169">
        <v>1</v>
      </c>
      <c r="L11" t="s">
        <v>153</v>
      </c>
      <c r="M11" s="169">
        <v>25</v>
      </c>
      <c r="N11" s="142">
        <v>42005</v>
      </c>
      <c r="O11" s="142"/>
      <c r="Q11" t="s">
        <v>95</v>
      </c>
      <c r="R11">
        <v>1</v>
      </c>
    </row>
    <row r="12" spans="1:18" x14ac:dyDescent="0.25">
      <c r="A12" t="str">
        <f>TableGCDESIGN[[#This Row],[Study Package Code]]</f>
        <v>HLPR6004</v>
      </c>
      <c r="B12" s="5">
        <f>TableGCDESIGN[[#This Row],[Ver]]</f>
        <v>1</v>
      </c>
      <c r="D12" t="str">
        <f>TableGCDESIGN[[#This Row],[Structure Line]]</f>
        <v>Diversity and Difference in Health Promotion</v>
      </c>
      <c r="E12" s="87">
        <f>TableGCDESIGN[[#This Row],[Credit Points]]</f>
        <v>25</v>
      </c>
      <c r="F12">
        <v>4</v>
      </c>
      <c r="G12" t="s">
        <v>65</v>
      </c>
      <c r="H12">
        <v>1</v>
      </c>
      <c r="I12" t="s">
        <v>199</v>
      </c>
      <c r="J12" t="s">
        <v>121</v>
      </c>
      <c r="K12" s="169">
        <v>1</v>
      </c>
      <c r="L12" t="s">
        <v>154</v>
      </c>
      <c r="M12" s="169">
        <v>25</v>
      </c>
      <c r="N12" s="142">
        <v>42005</v>
      </c>
      <c r="O12" s="142"/>
      <c r="Q12" t="s">
        <v>121</v>
      </c>
      <c r="R12">
        <v>1</v>
      </c>
    </row>
    <row r="13" spans="1:18" x14ac:dyDescent="0.25">
      <c r="A13" t="str">
        <f>TableGCDESIGN[[#This Row],[Study Package Code]]</f>
        <v>INCD5000</v>
      </c>
      <c r="B13" s="5">
        <f>TableGCDESIGN[[#This Row],[Ver]]</f>
        <v>1</v>
      </c>
      <c r="D13" t="str">
        <f>TableGCDESIGN[[#This Row],[Structure Line]]</f>
        <v>Social, Cultural and Historical Contexts of Indigenous Australians</v>
      </c>
      <c r="E13" s="87">
        <f>TableGCDESIGN[[#This Row],[Credit Points]]</f>
        <v>25</v>
      </c>
      <c r="F13">
        <v>4</v>
      </c>
      <c r="G13" t="s">
        <v>65</v>
      </c>
      <c r="H13">
        <v>1</v>
      </c>
      <c r="I13" t="s">
        <v>199</v>
      </c>
      <c r="J13" t="s">
        <v>96</v>
      </c>
      <c r="K13" s="169">
        <v>1</v>
      </c>
      <c r="L13" t="s">
        <v>155</v>
      </c>
      <c r="M13" s="169">
        <v>25</v>
      </c>
      <c r="N13" s="142">
        <v>42005</v>
      </c>
      <c r="O13" s="142"/>
      <c r="Q13" t="s">
        <v>96</v>
      </c>
      <c r="R13">
        <v>1</v>
      </c>
    </row>
    <row r="14" spans="1:18" x14ac:dyDescent="0.25">
      <c r="A14" t="str">
        <f>TableGCDESIGN[[#This Row],[Study Package Code]]</f>
        <v>INDS5001</v>
      </c>
      <c r="B14" s="5">
        <f>TableGCDESIGN[[#This Row],[Ver]]</f>
        <v>1</v>
      </c>
      <c r="D14" t="str">
        <f>TableGCDESIGN[[#This Row],[Structure Line]]</f>
        <v>Introduction to Indigenous Australians</v>
      </c>
      <c r="E14" s="87">
        <f>TableGCDESIGN[[#This Row],[Credit Points]]</f>
        <v>25</v>
      </c>
      <c r="F14">
        <v>4</v>
      </c>
      <c r="G14" t="s">
        <v>65</v>
      </c>
      <c r="H14">
        <v>1</v>
      </c>
      <c r="I14" t="s">
        <v>199</v>
      </c>
      <c r="J14" t="s">
        <v>97</v>
      </c>
      <c r="K14" s="169">
        <v>1</v>
      </c>
      <c r="L14" t="s">
        <v>156</v>
      </c>
      <c r="M14" s="169">
        <v>25</v>
      </c>
      <c r="N14" s="142">
        <v>42005</v>
      </c>
      <c r="O14" s="142"/>
      <c r="Q14" t="s">
        <v>97</v>
      </c>
      <c r="R14">
        <v>1</v>
      </c>
    </row>
    <row r="15" spans="1:18" x14ac:dyDescent="0.25">
      <c r="A15" t="str">
        <f>TableGCDESIGN[[#This Row],[Study Package Code]]</f>
        <v>INDS5005</v>
      </c>
      <c r="B15" s="5">
        <f>TableGCDESIGN[[#This Row],[Ver]]</f>
        <v>3</v>
      </c>
      <c r="D15" t="str">
        <f>TableGCDESIGN[[#This Row],[Structure Line]]</f>
        <v>On-Country Learning, Exploring Indigenous Australian Knowledges</v>
      </c>
      <c r="E15" s="87">
        <f>TableGCDESIGN[[#This Row],[Credit Points]]</f>
        <v>25</v>
      </c>
      <c r="F15">
        <v>4</v>
      </c>
      <c r="G15" t="s">
        <v>65</v>
      </c>
      <c r="H15">
        <v>1</v>
      </c>
      <c r="I15" t="s">
        <v>199</v>
      </c>
      <c r="J15" t="s">
        <v>98</v>
      </c>
      <c r="K15" s="169">
        <v>3</v>
      </c>
      <c r="L15" t="s">
        <v>157</v>
      </c>
      <c r="M15" s="169">
        <v>25</v>
      </c>
      <c r="N15" s="142">
        <v>45108</v>
      </c>
      <c r="O15" s="142"/>
      <c r="Q15" t="s">
        <v>98</v>
      </c>
      <c r="R15">
        <v>3</v>
      </c>
    </row>
    <row r="16" spans="1:18" x14ac:dyDescent="0.25">
      <c r="A16" t="str">
        <f>TableGCDESIGN[[#This Row],[Study Package Code]]</f>
        <v>MKTG5006</v>
      </c>
      <c r="B16" s="5">
        <f>TableGCDESIGN[[#This Row],[Ver]]</f>
        <v>2</v>
      </c>
      <c r="D16" t="str">
        <f>TableGCDESIGN[[#This Row],[Structure Line]]</f>
        <v>Marketing Intelligence and Analytics</v>
      </c>
      <c r="E16" s="87">
        <f>TableGCDESIGN[[#This Row],[Credit Points]]</f>
        <v>25</v>
      </c>
      <c r="F16">
        <v>4</v>
      </c>
      <c r="G16" t="s">
        <v>65</v>
      </c>
      <c r="H16">
        <v>1</v>
      </c>
      <c r="I16" t="s">
        <v>199</v>
      </c>
      <c r="J16" t="s">
        <v>99</v>
      </c>
      <c r="K16" s="169">
        <v>2</v>
      </c>
      <c r="L16" t="s">
        <v>162</v>
      </c>
      <c r="M16" s="169">
        <v>25</v>
      </c>
      <c r="N16" s="142">
        <v>43466</v>
      </c>
      <c r="O16" s="142"/>
      <c r="Q16" t="s">
        <v>99</v>
      </c>
      <c r="R16">
        <v>2</v>
      </c>
    </row>
    <row r="17" spans="1:18" x14ac:dyDescent="0.25">
      <c r="A17" t="str">
        <f>TableGCDESIGN[[#This Row],[Study Package Code]]</f>
        <v>MKTG5007</v>
      </c>
      <c r="B17" s="5">
        <f>TableGCDESIGN[[#This Row],[Ver]]</f>
        <v>2</v>
      </c>
      <c r="D17" t="str">
        <f>TableGCDESIGN[[#This Row],[Structure Line]]</f>
        <v>Advanced Consumer Behaviour</v>
      </c>
      <c r="E17" s="87">
        <f>TableGCDESIGN[[#This Row],[Credit Points]]</f>
        <v>25</v>
      </c>
      <c r="F17">
        <v>4</v>
      </c>
      <c r="G17" t="s">
        <v>65</v>
      </c>
      <c r="H17">
        <v>1</v>
      </c>
      <c r="I17" t="s">
        <v>199</v>
      </c>
      <c r="J17" t="s">
        <v>100</v>
      </c>
      <c r="K17" s="169">
        <v>2</v>
      </c>
      <c r="L17" t="s">
        <v>163</v>
      </c>
      <c r="M17" s="169">
        <v>25</v>
      </c>
      <c r="N17" s="142">
        <v>44927</v>
      </c>
      <c r="O17" s="142"/>
      <c r="Q17" t="s">
        <v>100</v>
      </c>
      <c r="R17">
        <v>2</v>
      </c>
    </row>
    <row r="18" spans="1:18" x14ac:dyDescent="0.25">
      <c r="A18" t="str">
        <f>TableGCDESIGN[[#This Row],[Study Package Code]]</f>
        <v>MKTG5008</v>
      </c>
      <c r="B18" s="5">
        <f>TableGCDESIGN[[#This Row],[Ver]]</f>
        <v>3</v>
      </c>
      <c r="D18" t="str">
        <f>TableGCDESIGN[[#This Row],[Structure Line]]</f>
        <v>Integrated Global Communications</v>
      </c>
      <c r="E18" s="87">
        <f>TableGCDESIGN[[#This Row],[Credit Points]]</f>
        <v>25</v>
      </c>
      <c r="F18">
        <v>4</v>
      </c>
      <c r="G18" t="s">
        <v>65</v>
      </c>
      <c r="H18">
        <v>1</v>
      </c>
      <c r="I18" t="s">
        <v>199</v>
      </c>
      <c r="J18" t="s">
        <v>101</v>
      </c>
      <c r="K18" s="169">
        <v>3</v>
      </c>
      <c r="L18" t="s">
        <v>164</v>
      </c>
      <c r="M18" s="169">
        <v>25</v>
      </c>
      <c r="N18" s="142">
        <v>44562</v>
      </c>
      <c r="O18" s="142"/>
      <c r="Q18" t="s">
        <v>101</v>
      </c>
      <c r="R18">
        <v>3</v>
      </c>
    </row>
    <row r="19" spans="1:18" x14ac:dyDescent="0.25">
      <c r="A19" t="str">
        <f>TableGCDESIGN[[#This Row],[Study Package Code]]</f>
        <v>MKTG5010</v>
      </c>
      <c r="B19" s="5">
        <f>TableGCDESIGN[[#This Row],[Ver]]</f>
        <v>1</v>
      </c>
      <c r="D19" t="str">
        <f>TableGCDESIGN[[#This Row],[Structure Line]]</f>
        <v>Branding Luxury</v>
      </c>
      <c r="E19" s="87">
        <f>TableGCDESIGN[[#This Row],[Credit Points]]</f>
        <v>25</v>
      </c>
      <c r="F19">
        <v>4</v>
      </c>
      <c r="G19" t="s">
        <v>65</v>
      </c>
      <c r="H19">
        <v>1</v>
      </c>
      <c r="I19" t="s">
        <v>199</v>
      </c>
      <c r="J19" t="s">
        <v>102</v>
      </c>
      <c r="K19" s="169">
        <v>1</v>
      </c>
      <c r="L19" t="s">
        <v>165</v>
      </c>
      <c r="M19" s="169">
        <v>25</v>
      </c>
      <c r="N19" s="142">
        <v>43466</v>
      </c>
      <c r="O19" s="142"/>
      <c r="Q19" t="s">
        <v>102</v>
      </c>
      <c r="R19">
        <v>1</v>
      </c>
    </row>
    <row r="20" spans="1:18" x14ac:dyDescent="0.25">
      <c r="A20" t="str">
        <f>TableGCDESIGN[[#This Row],[Study Package Code]]</f>
        <v>MKTG5011</v>
      </c>
      <c r="B20" s="5">
        <f>TableGCDESIGN[[#This Row],[Ver]]</f>
        <v>4</v>
      </c>
      <c r="D20" t="str">
        <f>TableGCDESIGN[[#This Row],[Structure Line]]</f>
        <v>Luxury Experience</v>
      </c>
      <c r="E20" s="87">
        <f>TableGCDESIGN[[#This Row],[Credit Points]]</f>
        <v>25</v>
      </c>
      <c r="F20">
        <v>4</v>
      </c>
      <c r="G20" t="s">
        <v>65</v>
      </c>
      <c r="H20">
        <v>1</v>
      </c>
      <c r="I20" t="s">
        <v>199</v>
      </c>
      <c r="J20" t="s">
        <v>103</v>
      </c>
      <c r="K20" s="169">
        <v>4</v>
      </c>
      <c r="L20" t="s">
        <v>166</v>
      </c>
      <c r="M20" s="169">
        <v>25</v>
      </c>
      <c r="N20" s="142">
        <v>44927</v>
      </c>
      <c r="O20" s="142"/>
      <c r="Q20" t="s">
        <v>103</v>
      </c>
      <c r="R20">
        <v>4</v>
      </c>
    </row>
    <row r="21" spans="1:18" x14ac:dyDescent="0.25">
      <c r="A21" t="str">
        <f>TableGCDESIGN[[#This Row],[Study Package Code]]</f>
        <v>MKTG5013</v>
      </c>
      <c r="B21" s="5">
        <f>TableGCDESIGN[[#This Row],[Ver]]</f>
        <v>3</v>
      </c>
      <c r="D21" t="str">
        <f>TableGCDESIGN[[#This Row],[Structure Line]]</f>
        <v>Brand Semiotics and Storytelling</v>
      </c>
      <c r="E21" s="87">
        <f>TableGCDESIGN[[#This Row],[Credit Points]]</f>
        <v>25</v>
      </c>
      <c r="F21">
        <v>4</v>
      </c>
      <c r="G21" t="s">
        <v>65</v>
      </c>
      <c r="H21">
        <v>1</v>
      </c>
      <c r="I21" t="s">
        <v>199</v>
      </c>
      <c r="J21" t="s">
        <v>104</v>
      </c>
      <c r="K21" s="169">
        <v>3</v>
      </c>
      <c r="L21" t="s">
        <v>167</v>
      </c>
      <c r="M21" s="169">
        <v>25</v>
      </c>
      <c r="N21" s="142">
        <v>43831</v>
      </c>
      <c r="O21" s="142"/>
      <c r="Q21" t="s">
        <v>104</v>
      </c>
      <c r="R21">
        <v>3</v>
      </c>
    </row>
    <row r="22" spans="1:18" x14ac:dyDescent="0.25">
      <c r="A22" t="str">
        <f>TableGCDESIGN[[#This Row],[Study Package Code]]</f>
        <v>MKTG6006</v>
      </c>
      <c r="B22" s="5">
        <f>TableGCDESIGN[[#This Row],[Ver]]</f>
        <v>1</v>
      </c>
      <c r="D22" t="str">
        <f>TableGCDESIGN[[#This Row],[Structure Line]]</f>
        <v>Digital and Interactive Marketing</v>
      </c>
      <c r="E22" s="87">
        <f>TableGCDESIGN[[#This Row],[Credit Points]]</f>
        <v>25</v>
      </c>
      <c r="F22">
        <v>4</v>
      </c>
      <c r="G22" t="s">
        <v>65</v>
      </c>
      <c r="H22">
        <v>1</v>
      </c>
      <c r="I22" t="s">
        <v>199</v>
      </c>
      <c r="J22" t="s">
        <v>105</v>
      </c>
      <c r="K22" s="169">
        <v>1</v>
      </c>
      <c r="L22" t="s">
        <v>168</v>
      </c>
      <c r="M22" s="169">
        <v>25</v>
      </c>
      <c r="N22" s="142">
        <v>42005</v>
      </c>
      <c r="O22" s="142"/>
      <c r="Q22" t="s">
        <v>105</v>
      </c>
      <c r="R22">
        <v>1</v>
      </c>
    </row>
    <row r="23" spans="1:18" x14ac:dyDescent="0.25">
      <c r="A23" t="str">
        <f>TableGCDESIGN[[#This Row],[Study Package Code]]</f>
        <v>MKTG6011</v>
      </c>
      <c r="B23" s="5">
        <f>TableGCDESIGN[[#This Row],[Ver]]</f>
        <v>2</v>
      </c>
      <c r="D23" t="str">
        <f>TableGCDESIGN[[#This Row],[Structure Line]]</f>
        <v>Consumer Science &amp; Innovation</v>
      </c>
      <c r="E23" s="87">
        <f>TableGCDESIGN[[#This Row],[Credit Points]]</f>
        <v>25</v>
      </c>
      <c r="F23">
        <v>4</v>
      </c>
      <c r="G23" t="s">
        <v>65</v>
      </c>
      <c r="H23">
        <v>1</v>
      </c>
      <c r="I23" t="s">
        <v>199</v>
      </c>
      <c r="J23" t="s">
        <v>122</v>
      </c>
      <c r="K23" s="169">
        <v>2</v>
      </c>
      <c r="L23" t="s">
        <v>169</v>
      </c>
      <c r="M23" s="169">
        <v>25</v>
      </c>
      <c r="N23" s="142">
        <v>44927</v>
      </c>
      <c r="O23" s="142"/>
      <c r="Q23" t="s">
        <v>122</v>
      </c>
      <c r="R23">
        <v>2</v>
      </c>
    </row>
    <row r="24" spans="1:18" x14ac:dyDescent="0.25">
      <c r="A24" t="str">
        <f>TableGCDESIGN[[#This Row],[Study Package Code]]</f>
        <v>NETS5001</v>
      </c>
      <c r="B24" s="5">
        <f>TableGCDESIGN[[#This Row],[Ver]]</f>
        <v>2</v>
      </c>
      <c r="D24" t="str">
        <f>TableGCDESIGN[[#This Row],[Structure Line]]</f>
        <v>Digital Culture and Everyday Life</v>
      </c>
      <c r="E24" s="87">
        <f>TableGCDESIGN[[#This Row],[Credit Points]]</f>
        <v>25</v>
      </c>
      <c r="F24">
        <v>4</v>
      </c>
      <c r="G24" t="s">
        <v>65</v>
      </c>
      <c r="H24">
        <v>1</v>
      </c>
      <c r="I24" t="s">
        <v>199</v>
      </c>
      <c r="J24" t="s">
        <v>106</v>
      </c>
      <c r="K24" s="169">
        <v>2</v>
      </c>
      <c r="L24" t="s">
        <v>170</v>
      </c>
      <c r="M24" s="169">
        <v>25</v>
      </c>
      <c r="N24" s="142">
        <v>42736</v>
      </c>
      <c r="O24" s="142"/>
      <c r="Q24" t="s">
        <v>106</v>
      </c>
      <c r="R24">
        <v>2</v>
      </c>
    </row>
    <row r="25" spans="1:18" x14ac:dyDescent="0.25">
      <c r="A25" t="str">
        <f>TableGCDESIGN[[#This Row],[Study Package Code]]</f>
        <v>NETS5003</v>
      </c>
      <c r="B25" s="5">
        <f>TableGCDESIGN[[#This Row],[Ver]]</f>
        <v>3</v>
      </c>
      <c r="D25" t="str">
        <f>TableGCDESIGN[[#This Row],[Structure Line]]</f>
        <v>Online Power and Resistance</v>
      </c>
      <c r="E25" s="87">
        <f>TableGCDESIGN[[#This Row],[Credit Points]]</f>
        <v>25</v>
      </c>
      <c r="F25">
        <v>4</v>
      </c>
      <c r="G25" t="s">
        <v>65</v>
      </c>
      <c r="H25">
        <v>1</v>
      </c>
      <c r="I25" t="s">
        <v>199</v>
      </c>
      <c r="J25" t="s">
        <v>107</v>
      </c>
      <c r="K25" s="169">
        <v>3</v>
      </c>
      <c r="L25" t="s">
        <v>171</v>
      </c>
      <c r="M25" s="169">
        <v>25</v>
      </c>
      <c r="N25" s="142">
        <v>44562</v>
      </c>
      <c r="O25" s="142"/>
      <c r="Q25" t="s">
        <v>107</v>
      </c>
      <c r="R25">
        <v>3</v>
      </c>
    </row>
    <row r="26" spans="1:18" x14ac:dyDescent="0.25">
      <c r="A26" t="str">
        <f>TableGCDESIGN[[#This Row],[Study Package Code]]</f>
        <v>NETS5004</v>
      </c>
      <c r="B26" s="5">
        <f>TableGCDESIGN[[#This Row],[Ver]]</f>
        <v>2</v>
      </c>
      <c r="D26" t="str">
        <f>TableGCDESIGN[[#This Row],[Structure Line]]</f>
        <v>Social Media, Communities and Networks</v>
      </c>
      <c r="E26" s="87">
        <f>TableGCDESIGN[[#This Row],[Credit Points]]</f>
        <v>25</v>
      </c>
      <c r="F26">
        <v>4</v>
      </c>
      <c r="G26" t="s">
        <v>65</v>
      </c>
      <c r="H26">
        <v>1</v>
      </c>
      <c r="I26" t="s">
        <v>199</v>
      </c>
      <c r="J26" t="s">
        <v>108</v>
      </c>
      <c r="K26" s="169">
        <v>2</v>
      </c>
      <c r="L26" t="s">
        <v>172</v>
      </c>
      <c r="M26" s="169">
        <v>25</v>
      </c>
      <c r="N26" s="142">
        <v>42736</v>
      </c>
      <c r="O26" s="142"/>
      <c r="Q26" t="s">
        <v>108</v>
      </c>
      <c r="R26">
        <v>2</v>
      </c>
    </row>
    <row r="27" spans="1:18" x14ac:dyDescent="0.25">
      <c r="A27" t="str">
        <f>TableGCDESIGN[[#This Row],[Study Package Code]]</f>
        <v>NETS5005</v>
      </c>
      <c r="B27" s="5">
        <f>TableGCDESIGN[[#This Row],[Ver]]</f>
        <v>2</v>
      </c>
      <c r="D27" t="str">
        <f>TableGCDESIGN[[#This Row],[Structure Line]]</f>
        <v>Writing on the Web</v>
      </c>
      <c r="E27" s="87">
        <f>TableGCDESIGN[[#This Row],[Credit Points]]</f>
        <v>25</v>
      </c>
      <c r="F27">
        <v>4</v>
      </c>
      <c r="G27" t="s">
        <v>65</v>
      </c>
      <c r="H27">
        <v>1</v>
      </c>
      <c r="I27" t="s">
        <v>199</v>
      </c>
      <c r="J27" t="s">
        <v>109</v>
      </c>
      <c r="K27" s="169">
        <v>2</v>
      </c>
      <c r="L27" t="s">
        <v>173</v>
      </c>
      <c r="M27" s="169">
        <v>25</v>
      </c>
      <c r="N27" s="142">
        <v>42736</v>
      </c>
      <c r="O27" s="142"/>
      <c r="Q27" t="s">
        <v>109</v>
      </c>
      <c r="R27">
        <v>2</v>
      </c>
    </row>
    <row r="28" spans="1:18" x14ac:dyDescent="0.25">
      <c r="A28" t="str">
        <f>TableGCDESIGN[[#This Row],[Study Package Code]]</f>
        <v>NETS5006</v>
      </c>
      <c r="B28" s="5">
        <f>TableGCDESIGN[[#This Row],[Ver]]</f>
        <v>2</v>
      </c>
      <c r="D28" t="str">
        <f>TableGCDESIGN[[#This Row],[Structure Line]]</f>
        <v>The Digital Economy</v>
      </c>
      <c r="E28" s="87">
        <f>TableGCDESIGN[[#This Row],[Credit Points]]</f>
        <v>25</v>
      </c>
      <c r="F28">
        <v>4</v>
      </c>
      <c r="G28" t="s">
        <v>65</v>
      </c>
      <c r="H28">
        <v>1</v>
      </c>
      <c r="I28" t="s">
        <v>199</v>
      </c>
      <c r="J28" t="s">
        <v>110</v>
      </c>
      <c r="K28" s="169">
        <v>2</v>
      </c>
      <c r="L28" t="s">
        <v>174</v>
      </c>
      <c r="M28" s="169">
        <v>25</v>
      </c>
      <c r="N28" s="142">
        <v>42736</v>
      </c>
      <c r="O28" s="142"/>
      <c r="Q28" t="s">
        <v>110</v>
      </c>
      <c r="R28">
        <v>2</v>
      </c>
    </row>
    <row r="29" spans="1:18" x14ac:dyDescent="0.25">
      <c r="A29" t="str">
        <f>TableGCDESIGN[[#This Row],[Study Package Code]]</f>
        <v>NETS5007</v>
      </c>
      <c r="B29" s="5">
        <f>TableGCDESIGN[[#This Row],[Ver]]</f>
        <v>2</v>
      </c>
      <c r="D29" t="str">
        <f>TableGCDESIGN[[#This Row],[Structure Line]]</f>
        <v>Internet Collaboration and Innovation</v>
      </c>
      <c r="E29" s="87">
        <f>TableGCDESIGN[[#This Row],[Credit Points]]</f>
        <v>25</v>
      </c>
      <c r="F29">
        <v>4</v>
      </c>
      <c r="G29" t="s">
        <v>65</v>
      </c>
      <c r="H29">
        <v>1</v>
      </c>
      <c r="I29" t="s">
        <v>199</v>
      </c>
      <c r="J29" t="s">
        <v>111</v>
      </c>
      <c r="K29" s="169">
        <v>2</v>
      </c>
      <c r="L29" t="s">
        <v>175</v>
      </c>
      <c r="M29" s="169">
        <v>25</v>
      </c>
      <c r="N29" s="142">
        <v>42736</v>
      </c>
      <c r="O29" s="142"/>
      <c r="Q29" t="s">
        <v>111</v>
      </c>
      <c r="R29">
        <v>2</v>
      </c>
    </row>
    <row r="30" spans="1:18" x14ac:dyDescent="0.25">
      <c r="A30" t="str">
        <f>TableGCDESIGN[[#This Row],[Study Package Code]]</f>
        <v>NETS5009</v>
      </c>
      <c r="B30" s="5">
        <f>TableGCDESIGN[[#This Row],[Ver]]</f>
        <v>3</v>
      </c>
      <c r="D30" t="str">
        <f>TableGCDESIGN[[#This Row],[Structure Line]]</f>
        <v>Digital and Social Media Development Futures</v>
      </c>
      <c r="E30" s="87">
        <f>TableGCDESIGN[[#This Row],[Credit Points]]</f>
        <v>25</v>
      </c>
      <c r="F30">
        <v>4</v>
      </c>
      <c r="G30" t="s">
        <v>65</v>
      </c>
      <c r="H30">
        <v>1</v>
      </c>
      <c r="I30" t="s">
        <v>199</v>
      </c>
      <c r="J30" t="s">
        <v>112</v>
      </c>
      <c r="K30" s="169">
        <v>3</v>
      </c>
      <c r="L30" t="s">
        <v>176</v>
      </c>
      <c r="M30" s="169">
        <v>25</v>
      </c>
      <c r="N30" s="142">
        <v>44927</v>
      </c>
      <c r="O30" s="142"/>
      <c r="Q30" t="s">
        <v>112</v>
      </c>
      <c r="R30">
        <v>3</v>
      </c>
    </row>
    <row r="31" spans="1:18" x14ac:dyDescent="0.25">
      <c r="A31" t="str">
        <f>TableGCDESIGN[[#This Row],[Study Package Code]]</f>
        <v>NETS5010</v>
      </c>
      <c r="B31" s="5">
        <f>TableGCDESIGN[[#This Row],[Ver]]</f>
        <v>1</v>
      </c>
      <c r="D31" t="str">
        <f>TableGCDESIGN[[#This Row],[Structure Line]]</f>
        <v>Web Media</v>
      </c>
      <c r="E31" s="87">
        <f>TableGCDESIGN[[#This Row],[Credit Points]]</f>
        <v>25</v>
      </c>
      <c r="F31">
        <v>4</v>
      </c>
      <c r="G31" t="s">
        <v>65</v>
      </c>
      <c r="H31">
        <v>1</v>
      </c>
      <c r="I31" t="s">
        <v>199</v>
      </c>
      <c r="J31" t="s">
        <v>113</v>
      </c>
      <c r="K31" s="169">
        <v>1</v>
      </c>
      <c r="L31" t="s">
        <v>177</v>
      </c>
      <c r="M31" s="169">
        <v>25</v>
      </c>
      <c r="N31" s="142">
        <v>42005</v>
      </c>
      <c r="O31" s="142"/>
      <c r="Q31" t="s">
        <v>113</v>
      </c>
      <c r="R31">
        <v>1</v>
      </c>
    </row>
    <row r="32" spans="1:18" x14ac:dyDescent="0.25">
      <c r="A32" t="str">
        <f>TableGCDESIGN[[#This Row],[Study Package Code]]</f>
        <v>NETS5011</v>
      </c>
      <c r="B32" s="5">
        <f>TableGCDESIGN[[#This Row],[Ver]]</f>
        <v>3</v>
      </c>
      <c r="D32" t="str">
        <f>TableGCDESIGN[[#This Row],[Structure Line]]</f>
        <v>Online Games and Play</v>
      </c>
      <c r="E32" s="87">
        <f>TableGCDESIGN[[#This Row],[Credit Points]]</f>
        <v>25</v>
      </c>
      <c r="F32">
        <v>4</v>
      </c>
      <c r="G32" t="s">
        <v>65</v>
      </c>
      <c r="H32">
        <v>1</v>
      </c>
      <c r="I32" t="s">
        <v>199</v>
      </c>
      <c r="J32" t="s">
        <v>114</v>
      </c>
      <c r="K32" s="169">
        <v>3</v>
      </c>
      <c r="L32" t="s">
        <v>215</v>
      </c>
      <c r="M32" s="169">
        <v>25</v>
      </c>
      <c r="N32" s="142">
        <v>45292</v>
      </c>
      <c r="O32" s="142"/>
      <c r="Q32" t="s">
        <v>114</v>
      </c>
      <c r="R32">
        <v>2</v>
      </c>
    </row>
    <row r="33" spans="1:18" x14ac:dyDescent="0.25">
      <c r="A33" t="str">
        <f>TableGCDESIGN[[#This Row],[Study Package Code]]</f>
        <v>PRJM6000</v>
      </c>
      <c r="B33" s="5">
        <f>TableGCDESIGN[[#This Row],[Ver]]</f>
        <v>1</v>
      </c>
      <c r="D33" t="str">
        <f>TableGCDESIGN[[#This Row],[Structure Line]]</f>
        <v>Project Management Overview</v>
      </c>
      <c r="E33" s="87">
        <f>TableGCDESIGN[[#This Row],[Credit Points]]</f>
        <v>25</v>
      </c>
      <c r="F33">
        <v>4</v>
      </c>
      <c r="G33" t="s">
        <v>65</v>
      </c>
      <c r="H33">
        <v>1</v>
      </c>
      <c r="I33" t="s">
        <v>199</v>
      </c>
      <c r="J33" t="s">
        <v>115</v>
      </c>
      <c r="K33" s="169">
        <v>1</v>
      </c>
      <c r="L33" t="s">
        <v>182</v>
      </c>
      <c r="M33" s="169">
        <v>25</v>
      </c>
      <c r="N33" s="142">
        <v>42005</v>
      </c>
      <c r="O33" s="142"/>
      <c r="Q33" t="s">
        <v>115</v>
      </c>
      <c r="R33">
        <v>1</v>
      </c>
    </row>
    <row r="34" spans="1:18" x14ac:dyDescent="0.25">
      <c r="A34" t="str">
        <f>TableGCDESIGN[[#This Row],[Study Package Code]]</f>
        <v>PRJM6001</v>
      </c>
      <c r="B34" s="5">
        <f>TableGCDESIGN[[#This Row],[Ver]]</f>
        <v>1</v>
      </c>
      <c r="D34" t="str">
        <f>TableGCDESIGN[[#This Row],[Structure Line]]</f>
        <v>Project Cost Management</v>
      </c>
      <c r="E34" s="87">
        <f>TableGCDESIGN[[#This Row],[Credit Points]]</f>
        <v>25</v>
      </c>
      <c r="F34">
        <v>4</v>
      </c>
      <c r="G34" t="s">
        <v>65</v>
      </c>
      <c r="H34">
        <v>1</v>
      </c>
      <c r="I34" t="s">
        <v>199</v>
      </c>
      <c r="J34" t="s">
        <v>116</v>
      </c>
      <c r="K34" s="169">
        <v>1</v>
      </c>
      <c r="L34" t="s">
        <v>183</v>
      </c>
      <c r="M34" s="169">
        <v>25</v>
      </c>
      <c r="N34" s="142">
        <v>42005</v>
      </c>
      <c r="O34" s="142"/>
      <c r="Q34" t="s">
        <v>116</v>
      </c>
      <c r="R34">
        <v>1</v>
      </c>
    </row>
    <row r="35" spans="1:18" x14ac:dyDescent="0.25">
      <c r="A35" t="str">
        <f>TableGCDESIGN[[#This Row],[Study Package Code]]</f>
        <v>PRJM6010</v>
      </c>
      <c r="B35" s="5">
        <f>TableGCDESIGN[[#This Row],[Ver]]</f>
        <v>1</v>
      </c>
      <c r="D35" t="str">
        <f>TableGCDESIGN[[#This Row],[Structure Line]]</f>
        <v>Project and People</v>
      </c>
      <c r="E35" s="87">
        <f>TableGCDESIGN[[#This Row],[Credit Points]]</f>
        <v>25</v>
      </c>
      <c r="F35">
        <v>4</v>
      </c>
      <c r="G35" t="s">
        <v>65</v>
      </c>
      <c r="H35">
        <v>1</v>
      </c>
      <c r="I35" t="s">
        <v>199</v>
      </c>
      <c r="J35" t="s">
        <v>117</v>
      </c>
      <c r="K35" s="169">
        <v>1</v>
      </c>
      <c r="L35" t="s">
        <v>184</v>
      </c>
      <c r="M35" s="169">
        <v>25</v>
      </c>
      <c r="N35" s="142">
        <v>42005</v>
      </c>
      <c r="O35" s="142"/>
      <c r="Q35" t="s">
        <v>117</v>
      </c>
      <c r="R35">
        <v>1</v>
      </c>
    </row>
    <row r="36" spans="1:18" x14ac:dyDescent="0.25">
      <c r="A36" t="str">
        <f>TableGCDESIGN[[#This Row],[Study Package Code]]</f>
        <v>PUBH6003</v>
      </c>
      <c r="B36" s="5">
        <f>TableGCDESIGN[[#This Row],[Ver]]</f>
        <v>2</v>
      </c>
      <c r="D36" t="str">
        <f>TableGCDESIGN[[#This Row],[Structure Line]]</f>
        <v>Health Policy and Decision Making</v>
      </c>
      <c r="E36" s="87">
        <f>TableGCDESIGN[[#This Row],[Credit Points]]</f>
        <v>25</v>
      </c>
      <c r="F36">
        <v>4</v>
      </c>
      <c r="G36" t="s">
        <v>65</v>
      </c>
      <c r="H36">
        <v>1</v>
      </c>
      <c r="I36" t="s">
        <v>199</v>
      </c>
      <c r="J36" t="s">
        <v>118</v>
      </c>
      <c r="K36" s="169">
        <v>2</v>
      </c>
      <c r="L36" t="s">
        <v>185</v>
      </c>
      <c r="M36" s="169">
        <v>25</v>
      </c>
      <c r="N36" s="142">
        <v>42736</v>
      </c>
      <c r="O36" s="142"/>
      <c r="Q36" t="s">
        <v>118</v>
      </c>
      <c r="R36">
        <v>2</v>
      </c>
    </row>
    <row r="37" spans="1:18" x14ac:dyDescent="0.25">
      <c r="A37" t="str">
        <f>TableGCDESIGN[[#This Row],[Study Package Code]]</f>
        <v>SUST5001</v>
      </c>
      <c r="B37" s="5">
        <f>TableGCDESIGN[[#This Row],[Ver]]</f>
        <v>1</v>
      </c>
      <c r="D37" t="str">
        <f>TableGCDESIGN[[#This Row],[Structure Line]]</f>
        <v>Urban Design for Sustainability</v>
      </c>
      <c r="E37" s="87">
        <f>TableGCDESIGN[[#This Row],[Credit Points]]</f>
        <v>25</v>
      </c>
      <c r="F37">
        <v>4</v>
      </c>
      <c r="G37" t="s">
        <v>65</v>
      </c>
      <c r="H37">
        <v>1</v>
      </c>
      <c r="I37" t="s">
        <v>199</v>
      </c>
      <c r="J37" t="s">
        <v>123</v>
      </c>
      <c r="K37" s="169">
        <v>1</v>
      </c>
      <c r="L37" t="s">
        <v>186</v>
      </c>
      <c r="M37" s="169">
        <v>25</v>
      </c>
      <c r="N37" s="142">
        <v>42005</v>
      </c>
      <c r="O37" s="142"/>
      <c r="Q37" t="s">
        <v>123</v>
      </c>
      <c r="R37">
        <v>1</v>
      </c>
    </row>
    <row r="38" spans="1:18" x14ac:dyDescent="0.25">
      <c r="A38" t="str">
        <f>TableGCDESIGN[[#This Row],[Study Package Code]]</f>
        <v>SUST5005</v>
      </c>
      <c r="B38" s="5">
        <f>TableGCDESIGN[[#This Row],[Ver]]</f>
        <v>2</v>
      </c>
      <c r="D38" t="str">
        <f>TableGCDESIGN[[#This Row],[Structure Line]]</f>
        <v>Future Cities</v>
      </c>
      <c r="E38" s="87">
        <f>TableGCDESIGN[[#This Row],[Credit Points]]</f>
        <v>25</v>
      </c>
      <c r="F38">
        <v>4</v>
      </c>
      <c r="G38" t="s">
        <v>65</v>
      </c>
      <c r="H38">
        <v>1</v>
      </c>
      <c r="I38" t="s">
        <v>199</v>
      </c>
      <c r="J38" t="s">
        <v>119</v>
      </c>
      <c r="K38" s="169">
        <v>2</v>
      </c>
      <c r="L38" t="s">
        <v>187</v>
      </c>
      <c r="M38" s="169">
        <v>25</v>
      </c>
      <c r="N38" s="142">
        <v>43831</v>
      </c>
      <c r="O38" s="142"/>
      <c r="Q38" t="s">
        <v>119</v>
      </c>
      <c r="R38">
        <v>2</v>
      </c>
    </row>
    <row r="39" spans="1:18" x14ac:dyDescent="0.25">
      <c r="B39"/>
      <c r="E39"/>
      <c r="F39" s="83"/>
      <c r="G39" s="84" t="s">
        <v>189</v>
      </c>
      <c r="H39" s="85">
        <v>44197</v>
      </c>
      <c r="I39" s="83"/>
      <c r="J39" s="170" t="s">
        <v>67</v>
      </c>
      <c r="K39" s="86" t="s">
        <v>62</v>
      </c>
      <c r="L39" s="83" t="s">
        <v>66</v>
      </c>
      <c r="M39" s="83"/>
      <c r="N39" s="167" t="s">
        <v>213</v>
      </c>
      <c r="O39" s="168">
        <v>45316</v>
      </c>
    </row>
    <row r="40" spans="1:18" x14ac:dyDescent="0.25">
      <c r="A40" t="s">
        <v>0</v>
      </c>
      <c r="B40" s="5" t="s">
        <v>55</v>
      </c>
      <c r="C40" t="s">
        <v>190</v>
      </c>
      <c r="D40" t="s">
        <v>3</v>
      </c>
      <c r="E40" s="87" t="s">
        <v>191</v>
      </c>
      <c r="F40" t="s">
        <v>192</v>
      </c>
      <c r="G40" t="s">
        <v>193</v>
      </c>
      <c r="H40" t="s">
        <v>194</v>
      </c>
      <c r="I40" t="s">
        <v>18</v>
      </c>
      <c r="J40" t="s">
        <v>195</v>
      </c>
      <c r="K40" t="s">
        <v>1</v>
      </c>
      <c r="L40" t="s">
        <v>41</v>
      </c>
      <c r="M40" t="s">
        <v>56</v>
      </c>
      <c r="N40" t="s">
        <v>196</v>
      </c>
      <c r="O40" t="s">
        <v>197</v>
      </c>
      <c r="Q40" t="s">
        <v>212</v>
      </c>
      <c r="R40" t="s">
        <v>1</v>
      </c>
    </row>
    <row r="41" spans="1:18" x14ac:dyDescent="0.25">
      <c r="A41" t="str">
        <f>TableGDDESIGN[[#This Row],[Study Package Code]]</f>
        <v>GRDE5009</v>
      </c>
      <c r="B41" s="5">
        <f>TableGDDESIGN[[#This Row],[Ver]]</f>
        <v>1</v>
      </c>
      <c r="D41" t="str">
        <f>TableGDDESIGN[[#This Row],[Structure Line]]</f>
        <v>Ethical Design</v>
      </c>
      <c r="E41" s="87">
        <f>TableGDDESIGN[[#This Row],[Credit Points]]</f>
        <v>25</v>
      </c>
      <c r="F41">
        <v>1</v>
      </c>
      <c r="G41" t="s">
        <v>198</v>
      </c>
      <c r="H41">
        <v>1</v>
      </c>
      <c r="I41" t="s">
        <v>199</v>
      </c>
      <c r="J41" t="s">
        <v>48</v>
      </c>
      <c r="K41">
        <v>1</v>
      </c>
      <c r="L41" t="s">
        <v>143</v>
      </c>
      <c r="M41" s="169">
        <v>25</v>
      </c>
      <c r="N41" s="142">
        <v>44197</v>
      </c>
      <c r="O41" s="142"/>
      <c r="Q41" t="s">
        <v>48</v>
      </c>
      <c r="R41">
        <v>1</v>
      </c>
    </row>
    <row r="42" spans="1:18" x14ac:dyDescent="0.25">
      <c r="A42" t="str">
        <f>TableGDDESIGN[[#This Row],[Study Package Code]]</f>
        <v>GRDE5010</v>
      </c>
      <c r="B42" s="5">
        <f>TableGDDESIGN[[#This Row],[Ver]]</f>
        <v>1</v>
      </c>
      <c r="D42" t="str">
        <f>TableGDDESIGN[[#This Row],[Structure Line]]</f>
        <v>Experience Making</v>
      </c>
      <c r="E42" s="87">
        <f>TableGDDESIGN[[#This Row],[Credit Points]]</f>
        <v>25</v>
      </c>
      <c r="F42">
        <v>2</v>
      </c>
      <c r="G42" t="s">
        <v>198</v>
      </c>
      <c r="H42">
        <v>1</v>
      </c>
      <c r="I42" t="s">
        <v>199</v>
      </c>
      <c r="J42" t="s">
        <v>53</v>
      </c>
      <c r="K42">
        <v>1</v>
      </c>
      <c r="L42" t="s">
        <v>144</v>
      </c>
      <c r="M42" s="169">
        <v>25</v>
      </c>
      <c r="N42" s="142">
        <v>44197</v>
      </c>
      <c r="O42" s="142"/>
      <c r="Q42" t="s">
        <v>53</v>
      </c>
      <c r="R42">
        <v>1</v>
      </c>
    </row>
    <row r="43" spans="1:18" x14ac:dyDescent="0.25">
      <c r="A43" t="str">
        <f>TableGDDESIGN[[#This Row],[Study Package Code]]</f>
        <v>GRDE5008</v>
      </c>
      <c r="B43" s="5">
        <f>TableGDDESIGN[[#This Row],[Ver]]</f>
        <v>1</v>
      </c>
      <c r="D43" t="str">
        <f>TableGDDESIGN[[#This Row],[Structure Line]]</f>
        <v>Innovation by Design</v>
      </c>
      <c r="E43" s="87">
        <f>TableGDDESIGN[[#This Row],[Credit Points]]</f>
        <v>25</v>
      </c>
      <c r="F43">
        <v>3</v>
      </c>
      <c r="G43" t="s">
        <v>198</v>
      </c>
      <c r="H43">
        <v>1</v>
      </c>
      <c r="I43" t="s">
        <v>199</v>
      </c>
      <c r="J43" t="s">
        <v>58</v>
      </c>
      <c r="K43">
        <v>1</v>
      </c>
      <c r="L43" t="s">
        <v>142</v>
      </c>
      <c r="M43" s="169">
        <v>25</v>
      </c>
      <c r="N43" s="142">
        <v>44197</v>
      </c>
      <c r="O43" s="142"/>
      <c r="Q43" t="s">
        <v>58</v>
      </c>
      <c r="R43">
        <v>1</v>
      </c>
    </row>
    <row r="44" spans="1:18" x14ac:dyDescent="0.25">
      <c r="A44" t="str">
        <f>TableGDDESIGN[[#This Row],[Study Package Code]]</f>
        <v>Option</v>
      </c>
      <c r="B44" s="5">
        <f>TableGDDESIGN[[#This Row],[Ver]]</f>
        <v>0</v>
      </c>
      <c r="D44" t="str">
        <f>TableGDDESIGN[[#This Row],[Structure Line]]</f>
        <v>Choose an Option</v>
      </c>
      <c r="E44" s="87">
        <f>TableGDDESIGN[[#This Row],[Credit Points]]</f>
        <v>25</v>
      </c>
      <c r="F44">
        <v>4</v>
      </c>
      <c r="G44" t="s">
        <v>65</v>
      </c>
      <c r="H44">
        <v>1</v>
      </c>
      <c r="I44" t="s">
        <v>199</v>
      </c>
      <c r="J44" t="s">
        <v>65</v>
      </c>
      <c r="K44">
        <v>0</v>
      </c>
      <c r="L44" t="s">
        <v>214</v>
      </c>
      <c r="M44">
        <v>25</v>
      </c>
      <c r="N44" s="142"/>
      <c r="O44" s="142"/>
      <c r="Q44" t="s">
        <v>65</v>
      </c>
      <c r="R44">
        <v>0</v>
      </c>
    </row>
    <row r="45" spans="1:18" x14ac:dyDescent="0.25">
      <c r="A45" t="str">
        <f>TableGDDESIGN[[#This Row],[Study Package Code]]</f>
        <v>GRDE5013</v>
      </c>
      <c r="B45" s="5">
        <f>TableGDDESIGN[[#This Row],[Ver]]</f>
        <v>1</v>
      </c>
      <c r="D45" t="str">
        <f>TableGDDESIGN[[#This Row],[Structure Line]]</f>
        <v>Design Entrepreneurship</v>
      </c>
      <c r="E45" s="87">
        <f>TableGDDESIGN[[#This Row],[Credit Points]]</f>
        <v>25</v>
      </c>
      <c r="F45">
        <v>5</v>
      </c>
      <c r="G45" t="s">
        <v>198</v>
      </c>
      <c r="H45">
        <v>1</v>
      </c>
      <c r="I45" t="s">
        <v>200</v>
      </c>
      <c r="J45" t="s">
        <v>51</v>
      </c>
      <c r="K45">
        <v>1</v>
      </c>
      <c r="L45" t="s">
        <v>146</v>
      </c>
      <c r="M45" s="169">
        <v>25</v>
      </c>
      <c r="N45" s="142">
        <v>44197</v>
      </c>
      <c r="O45" s="142"/>
      <c r="Q45" t="s">
        <v>51</v>
      </c>
      <c r="R45">
        <v>1</v>
      </c>
    </row>
    <row r="46" spans="1:18" x14ac:dyDescent="0.25">
      <c r="A46" t="str">
        <f>TableGDDESIGN[[#This Row],[Study Package Code]]</f>
        <v>GRDE5012</v>
      </c>
      <c r="B46" s="5">
        <f>TableGDDESIGN[[#This Row],[Ver]]</f>
        <v>1</v>
      </c>
      <c r="D46" t="str">
        <f>TableGDDESIGN[[#This Row],[Structure Line]]</f>
        <v>Design Paradigms</v>
      </c>
      <c r="E46" s="87">
        <f>TableGDDESIGN[[#This Row],[Credit Points]]</f>
        <v>25</v>
      </c>
      <c r="F46">
        <v>6</v>
      </c>
      <c r="G46" t="s">
        <v>198</v>
      </c>
      <c r="H46">
        <v>1</v>
      </c>
      <c r="I46" t="s">
        <v>200</v>
      </c>
      <c r="J46" t="s">
        <v>54</v>
      </c>
      <c r="K46">
        <v>1</v>
      </c>
      <c r="L46" t="s">
        <v>145</v>
      </c>
      <c r="M46" s="169">
        <v>25</v>
      </c>
      <c r="N46" s="142">
        <v>44197</v>
      </c>
      <c r="O46" s="142"/>
      <c r="Q46" t="s">
        <v>54</v>
      </c>
      <c r="R46">
        <v>1</v>
      </c>
    </row>
    <row r="47" spans="1:18" x14ac:dyDescent="0.25">
      <c r="A47" t="str">
        <f>TableGDDESIGN[[#This Row],[Study Package Code]]</f>
        <v>GRDE5014</v>
      </c>
      <c r="B47" s="5">
        <f>TableGDDESIGN[[#This Row],[Ver]]</f>
        <v>1</v>
      </c>
      <c r="D47" t="str">
        <f>TableGDDESIGN[[#This Row],[Structure Line]]</f>
        <v>Future Interfaces</v>
      </c>
      <c r="E47" s="87">
        <f>TableGDDESIGN[[#This Row],[Credit Points]]</f>
        <v>25</v>
      </c>
      <c r="F47">
        <v>7</v>
      </c>
      <c r="G47" t="s">
        <v>198</v>
      </c>
      <c r="H47">
        <v>1</v>
      </c>
      <c r="I47" t="s">
        <v>200</v>
      </c>
      <c r="J47" t="s">
        <v>59</v>
      </c>
      <c r="K47">
        <v>1</v>
      </c>
      <c r="L47" t="s">
        <v>147</v>
      </c>
      <c r="M47" s="169">
        <v>25</v>
      </c>
      <c r="N47" s="142">
        <v>44197</v>
      </c>
      <c r="O47" s="142"/>
      <c r="Q47" t="s">
        <v>59</v>
      </c>
      <c r="R47">
        <v>1</v>
      </c>
    </row>
    <row r="48" spans="1:18" x14ac:dyDescent="0.25">
      <c r="A48" t="str">
        <f>TableGDDESIGN[[#This Row],[Study Package Code]]</f>
        <v>Option</v>
      </c>
      <c r="B48" s="5">
        <f>TableGDDESIGN[[#This Row],[Ver]]</f>
        <v>0</v>
      </c>
      <c r="D48" t="str">
        <f>TableGDDESIGN[[#This Row],[Structure Line]]</f>
        <v>Choose an Option</v>
      </c>
      <c r="E48" s="87">
        <f>TableGDDESIGN[[#This Row],[Credit Points]]</f>
        <v>25</v>
      </c>
      <c r="F48">
        <v>8</v>
      </c>
      <c r="G48" t="s">
        <v>65</v>
      </c>
      <c r="H48">
        <v>1</v>
      </c>
      <c r="I48" t="s">
        <v>200</v>
      </c>
      <c r="J48" t="s">
        <v>65</v>
      </c>
      <c r="K48">
        <v>0</v>
      </c>
      <c r="L48" t="s">
        <v>214</v>
      </c>
      <c r="M48">
        <v>25</v>
      </c>
      <c r="N48" s="142"/>
      <c r="O48" s="142"/>
      <c r="Q48" t="s">
        <v>65</v>
      </c>
      <c r="R48">
        <v>0</v>
      </c>
    </row>
    <row r="49" spans="1:18" x14ac:dyDescent="0.25">
      <c r="A49" t="str">
        <f>TableGDDESIGN[[#This Row],[Study Package Code]]</f>
        <v>ARCH5006</v>
      </c>
      <c r="B49" s="5">
        <f>TableGDDESIGN[[#This Row],[Ver]]</f>
        <v>3</v>
      </c>
      <c r="D49" t="str">
        <f>TableGDDESIGN[[#This Row],[Structure Line]]</f>
        <v>Architecture and Culture Research Topics and Methods</v>
      </c>
      <c r="E49" s="87">
        <f>TableGDDESIGN[[#This Row],[Credit Points]]</f>
        <v>25</v>
      </c>
      <c r="G49" t="s">
        <v>65</v>
      </c>
      <c r="H49">
        <v>1</v>
      </c>
      <c r="J49" t="s">
        <v>91</v>
      </c>
      <c r="K49" s="169">
        <v>3</v>
      </c>
      <c r="L49" t="s">
        <v>134</v>
      </c>
      <c r="M49" s="169">
        <v>25</v>
      </c>
      <c r="N49" s="142">
        <v>45108</v>
      </c>
      <c r="O49" s="142"/>
      <c r="Q49" t="s">
        <v>91</v>
      </c>
      <c r="R49">
        <v>3</v>
      </c>
    </row>
    <row r="50" spans="1:18" x14ac:dyDescent="0.25">
      <c r="A50" t="str">
        <f>TableGDDESIGN[[#This Row],[Study Package Code]]</f>
        <v>ARCH5009</v>
      </c>
      <c r="B50" s="5">
        <f>TableGDDESIGN[[#This Row],[Ver]]</f>
        <v>2</v>
      </c>
      <c r="D50" t="str">
        <f>TableGDDESIGN[[#This Row],[Structure Line]]</f>
        <v>Architecture and Culture Research Applications</v>
      </c>
      <c r="E50" s="87">
        <f>TableGDDESIGN[[#This Row],[Credit Points]]</f>
        <v>25</v>
      </c>
      <c r="G50" t="s">
        <v>65</v>
      </c>
      <c r="H50">
        <v>1</v>
      </c>
      <c r="J50" t="s">
        <v>120</v>
      </c>
      <c r="K50" s="169">
        <v>2</v>
      </c>
      <c r="L50" t="s">
        <v>138</v>
      </c>
      <c r="M50" s="169">
        <v>25</v>
      </c>
      <c r="N50" s="142">
        <v>43101</v>
      </c>
      <c r="O50" s="142"/>
      <c r="Q50" t="s">
        <v>120</v>
      </c>
      <c r="R50">
        <v>2</v>
      </c>
    </row>
    <row r="51" spans="1:18" x14ac:dyDescent="0.25">
      <c r="A51" t="str">
        <f>TableGDDESIGN[[#This Row],[Study Package Code]]</f>
        <v>ENGR6005</v>
      </c>
      <c r="B51" s="5">
        <f>TableGDDESIGN[[#This Row],[Ver]]</f>
        <v>2</v>
      </c>
      <c r="D51" t="str">
        <f>TableGDDESIGN[[#This Row],[Structure Line]]</f>
        <v>New Product Development</v>
      </c>
      <c r="E51" s="87">
        <f>TableGDDESIGN[[#This Row],[Credit Points]]</f>
        <v>25</v>
      </c>
      <c r="G51" t="s">
        <v>65</v>
      </c>
      <c r="H51">
        <v>1</v>
      </c>
      <c r="J51" t="s">
        <v>93</v>
      </c>
      <c r="K51" s="169">
        <v>2</v>
      </c>
      <c r="L51" t="s">
        <v>140</v>
      </c>
      <c r="M51" s="169">
        <v>25</v>
      </c>
      <c r="N51" s="142">
        <v>43831</v>
      </c>
      <c r="O51" s="142"/>
      <c r="Q51" t="s">
        <v>93</v>
      </c>
      <c r="R51">
        <v>2</v>
      </c>
    </row>
    <row r="52" spans="1:18" x14ac:dyDescent="0.25">
      <c r="A52" t="str">
        <f>TableGDDESIGN[[#This Row],[Study Package Code]]</f>
        <v>GEOG5005</v>
      </c>
      <c r="B52" s="5">
        <f>TableGDDESIGN[[#This Row],[Ver]]</f>
        <v>1</v>
      </c>
      <c r="D52" t="str">
        <f>TableGDDESIGN[[#This Row],[Structure Line]]</f>
        <v>Human Geography</v>
      </c>
      <c r="E52" s="87">
        <f>TableGDDESIGN[[#This Row],[Credit Points]]</f>
        <v>25</v>
      </c>
      <c r="G52" t="s">
        <v>65</v>
      </c>
      <c r="H52">
        <v>1</v>
      </c>
      <c r="J52" t="s">
        <v>94</v>
      </c>
      <c r="K52" s="169">
        <v>1</v>
      </c>
      <c r="L52" t="s">
        <v>141</v>
      </c>
      <c r="M52" s="169">
        <v>25</v>
      </c>
      <c r="N52" s="142">
        <v>42736</v>
      </c>
      <c r="O52" s="142"/>
      <c r="Q52" t="s">
        <v>94</v>
      </c>
      <c r="R52">
        <v>1</v>
      </c>
    </row>
    <row r="53" spans="1:18" x14ac:dyDescent="0.25">
      <c r="A53" t="str">
        <f>TableGDDESIGN[[#This Row],[Study Package Code]]</f>
        <v>HLPR6001</v>
      </c>
      <c r="B53" s="5">
        <f>TableGDDESIGN[[#This Row],[Ver]]</f>
        <v>1</v>
      </c>
      <c r="D53" t="str">
        <f>TableGDDESIGN[[#This Row],[Structure Line]]</f>
        <v>Health Promotion Strategies and Methods</v>
      </c>
      <c r="E53" s="87">
        <f>TableGDDESIGN[[#This Row],[Credit Points]]</f>
        <v>25</v>
      </c>
      <c r="G53" t="s">
        <v>65</v>
      </c>
      <c r="H53">
        <v>1</v>
      </c>
      <c r="J53" t="s">
        <v>95</v>
      </c>
      <c r="K53" s="169">
        <v>1</v>
      </c>
      <c r="L53" t="s">
        <v>153</v>
      </c>
      <c r="M53" s="169">
        <v>25</v>
      </c>
      <c r="N53" s="142">
        <v>42005</v>
      </c>
      <c r="O53" s="142"/>
      <c r="Q53" t="s">
        <v>95</v>
      </c>
      <c r="R53">
        <v>1</v>
      </c>
    </row>
    <row r="54" spans="1:18" x14ac:dyDescent="0.25">
      <c r="A54" t="str">
        <f>TableGDDESIGN[[#This Row],[Study Package Code]]</f>
        <v>HLPR6004</v>
      </c>
      <c r="B54" s="5">
        <f>TableGDDESIGN[[#This Row],[Ver]]</f>
        <v>1</v>
      </c>
      <c r="D54" t="str">
        <f>TableGDDESIGN[[#This Row],[Structure Line]]</f>
        <v>Diversity and Difference in Health Promotion</v>
      </c>
      <c r="E54" s="87">
        <f>TableGDDESIGN[[#This Row],[Credit Points]]</f>
        <v>25</v>
      </c>
      <c r="G54" t="s">
        <v>65</v>
      </c>
      <c r="H54">
        <v>1</v>
      </c>
      <c r="J54" t="s">
        <v>121</v>
      </c>
      <c r="K54" s="169">
        <v>1</v>
      </c>
      <c r="L54" t="s">
        <v>154</v>
      </c>
      <c r="M54" s="169">
        <v>25</v>
      </c>
      <c r="N54" s="142">
        <v>42005</v>
      </c>
      <c r="O54" s="142"/>
      <c r="Q54" t="s">
        <v>121</v>
      </c>
      <c r="R54">
        <v>1</v>
      </c>
    </row>
    <row r="55" spans="1:18" x14ac:dyDescent="0.25">
      <c r="A55" t="str">
        <f>TableGDDESIGN[[#This Row],[Study Package Code]]</f>
        <v>INCD5000</v>
      </c>
      <c r="B55" s="5">
        <f>TableGDDESIGN[[#This Row],[Ver]]</f>
        <v>1</v>
      </c>
      <c r="D55" t="str">
        <f>TableGDDESIGN[[#This Row],[Structure Line]]</f>
        <v>Social, Cultural and Historical Contexts of Indigenous Australians</v>
      </c>
      <c r="E55" s="87">
        <f>TableGDDESIGN[[#This Row],[Credit Points]]</f>
        <v>25</v>
      </c>
      <c r="G55" t="s">
        <v>65</v>
      </c>
      <c r="H55">
        <v>1</v>
      </c>
      <c r="J55" t="s">
        <v>96</v>
      </c>
      <c r="K55" s="169">
        <v>1</v>
      </c>
      <c r="L55" t="s">
        <v>155</v>
      </c>
      <c r="M55" s="169">
        <v>25</v>
      </c>
      <c r="N55" s="142">
        <v>42005</v>
      </c>
      <c r="O55" s="142"/>
      <c r="Q55" t="s">
        <v>96</v>
      </c>
      <c r="R55">
        <v>1</v>
      </c>
    </row>
    <row r="56" spans="1:18" x14ac:dyDescent="0.25">
      <c r="A56" t="str">
        <f>TableGDDESIGN[[#This Row],[Study Package Code]]</f>
        <v>INDS5001</v>
      </c>
      <c r="B56" s="5">
        <f>TableGDDESIGN[[#This Row],[Ver]]</f>
        <v>1</v>
      </c>
      <c r="D56" t="str">
        <f>TableGDDESIGN[[#This Row],[Structure Line]]</f>
        <v>Introduction to Indigenous Australians</v>
      </c>
      <c r="E56" s="87">
        <f>TableGDDESIGN[[#This Row],[Credit Points]]</f>
        <v>25</v>
      </c>
      <c r="G56" t="s">
        <v>65</v>
      </c>
      <c r="H56">
        <v>1</v>
      </c>
      <c r="J56" t="s">
        <v>97</v>
      </c>
      <c r="K56" s="169">
        <v>1</v>
      </c>
      <c r="L56" t="s">
        <v>156</v>
      </c>
      <c r="M56" s="169">
        <v>25</v>
      </c>
      <c r="N56" s="142">
        <v>42005</v>
      </c>
      <c r="O56" s="142"/>
      <c r="Q56" t="s">
        <v>97</v>
      </c>
      <c r="R56">
        <v>1</v>
      </c>
    </row>
    <row r="57" spans="1:18" x14ac:dyDescent="0.25">
      <c r="A57" t="str">
        <f>TableGDDESIGN[[#This Row],[Study Package Code]]</f>
        <v>INDS5005</v>
      </c>
      <c r="B57" s="5">
        <f>TableGDDESIGN[[#This Row],[Ver]]</f>
        <v>3</v>
      </c>
      <c r="D57" t="str">
        <f>TableGDDESIGN[[#This Row],[Structure Line]]</f>
        <v>On-Country Learning, Exploring Indigenous Australian Knowledges</v>
      </c>
      <c r="E57" s="87">
        <f>TableGDDESIGN[[#This Row],[Credit Points]]</f>
        <v>25</v>
      </c>
      <c r="G57" t="s">
        <v>65</v>
      </c>
      <c r="H57">
        <v>1</v>
      </c>
      <c r="J57" t="s">
        <v>98</v>
      </c>
      <c r="K57" s="169">
        <v>3</v>
      </c>
      <c r="L57" t="s">
        <v>157</v>
      </c>
      <c r="M57" s="169">
        <v>25</v>
      </c>
      <c r="N57" s="142">
        <v>45108</v>
      </c>
      <c r="O57" s="142"/>
      <c r="Q57" t="s">
        <v>98</v>
      </c>
      <c r="R57">
        <v>3</v>
      </c>
    </row>
    <row r="58" spans="1:18" x14ac:dyDescent="0.25">
      <c r="A58" t="str">
        <f>TableGDDESIGN[[#This Row],[Study Package Code]]</f>
        <v>MKTG5006</v>
      </c>
      <c r="B58" s="5">
        <f>TableGDDESIGN[[#This Row],[Ver]]</f>
        <v>2</v>
      </c>
      <c r="D58" t="str">
        <f>TableGDDESIGN[[#This Row],[Structure Line]]</f>
        <v>Marketing Intelligence and Analytics</v>
      </c>
      <c r="E58" s="87">
        <f>TableGDDESIGN[[#This Row],[Credit Points]]</f>
        <v>25</v>
      </c>
      <c r="G58" t="s">
        <v>65</v>
      </c>
      <c r="H58">
        <v>1</v>
      </c>
      <c r="J58" t="s">
        <v>99</v>
      </c>
      <c r="K58" s="169">
        <v>2</v>
      </c>
      <c r="L58" t="s">
        <v>162</v>
      </c>
      <c r="M58" s="169">
        <v>25</v>
      </c>
      <c r="N58" s="142">
        <v>43466</v>
      </c>
      <c r="O58" s="142"/>
      <c r="Q58" t="s">
        <v>99</v>
      </c>
      <c r="R58">
        <v>2</v>
      </c>
    </row>
    <row r="59" spans="1:18" x14ac:dyDescent="0.25">
      <c r="A59" t="str">
        <f>TableGDDESIGN[[#This Row],[Study Package Code]]</f>
        <v>MKTG5007</v>
      </c>
      <c r="B59" s="5">
        <f>TableGDDESIGN[[#This Row],[Ver]]</f>
        <v>2</v>
      </c>
      <c r="D59" t="str">
        <f>TableGDDESIGN[[#This Row],[Structure Line]]</f>
        <v>Advanced Consumer Behaviour</v>
      </c>
      <c r="E59" s="87">
        <f>TableGDDESIGN[[#This Row],[Credit Points]]</f>
        <v>25</v>
      </c>
      <c r="G59" t="s">
        <v>65</v>
      </c>
      <c r="H59">
        <v>1</v>
      </c>
      <c r="J59" t="s">
        <v>100</v>
      </c>
      <c r="K59" s="169">
        <v>2</v>
      </c>
      <c r="L59" t="s">
        <v>163</v>
      </c>
      <c r="M59" s="169">
        <v>25</v>
      </c>
      <c r="N59" s="142">
        <v>44927</v>
      </c>
      <c r="O59" s="142"/>
      <c r="Q59" t="s">
        <v>100</v>
      </c>
      <c r="R59">
        <v>2</v>
      </c>
    </row>
    <row r="60" spans="1:18" x14ac:dyDescent="0.25">
      <c r="A60" t="str">
        <f>TableGDDESIGN[[#This Row],[Study Package Code]]</f>
        <v>MKTG5008</v>
      </c>
      <c r="B60" s="5">
        <f>TableGDDESIGN[[#This Row],[Ver]]</f>
        <v>3</v>
      </c>
      <c r="D60" t="str">
        <f>TableGDDESIGN[[#This Row],[Structure Line]]</f>
        <v>Integrated Global Communications</v>
      </c>
      <c r="E60" s="87">
        <f>TableGDDESIGN[[#This Row],[Credit Points]]</f>
        <v>25</v>
      </c>
      <c r="G60" t="s">
        <v>65</v>
      </c>
      <c r="H60">
        <v>1</v>
      </c>
      <c r="J60" t="s">
        <v>101</v>
      </c>
      <c r="K60" s="169">
        <v>3</v>
      </c>
      <c r="L60" t="s">
        <v>164</v>
      </c>
      <c r="M60" s="169">
        <v>25</v>
      </c>
      <c r="N60" s="142">
        <v>44562</v>
      </c>
      <c r="O60" s="142"/>
      <c r="Q60" t="s">
        <v>101</v>
      </c>
      <c r="R60">
        <v>3</v>
      </c>
    </row>
    <row r="61" spans="1:18" x14ac:dyDescent="0.25">
      <c r="A61" t="str">
        <f>TableGDDESIGN[[#This Row],[Study Package Code]]</f>
        <v>MKTG5010</v>
      </c>
      <c r="B61" s="5">
        <f>TableGDDESIGN[[#This Row],[Ver]]</f>
        <v>1</v>
      </c>
      <c r="D61" t="str">
        <f>TableGDDESIGN[[#This Row],[Structure Line]]</f>
        <v>Branding Luxury</v>
      </c>
      <c r="E61" s="87">
        <f>TableGDDESIGN[[#This Row],[Credit Points]]</f>
        <v>25</v>
      </c>
      <c r="G61" t="s">
        <v>65</v>
      </c>
      <c r="H61">
        <v>1</v>
      </c>
      <c r="J61" t="s">
        <v>102</v>
      </c>
      <c r="K61" s="169">
        <v>1</v>
      </c>
      <c r="L61" t="s">
        <v>165</v>
      </c>
      <c r="M61" s="169">
        <v>25</v>
      </c>
      <c r="N61" s="142">
        <v>43466</v>
      </c>
      <c r="O61" s="142"/>
      <c r="Q61" t="s">
        <v>102</v>
      </c>
      <c r="R61">
        <v>1</v>
      </c>
    </row>
    <row r="62" spans="1:18" x14ac:dyDescent="0.25">
      <c r="A62" t="str">
        <f>TableGDDESIGN[[#This Row],[Study Package Code]]</f>
        <v>MKTG5011</v>
      </c>
      <c r="B62" s="5">
        <f>TableGDDESIGN[[#This Row],[Ver]]</f>
        <v>4</v>
      </c>
      <c r="D62" t="str">
        <f>TableGDDESIGN[[#This Row],[Structure Line]]</f>
        <v>Luxury Experience</v>
      </c>
      <c r="E62" s="87">
        <f>TableGDDESIGN[[#This Row],[Credit Points]]</f>
        <v>25</v>
      </c>
      <c r="G62" t="s">
        <v>65</v>
      </c>
      <c r="H62">
        <v>1</v>
      </c>
      <c r="J62" t="s">
        <v>103</v>
      </c>
      <c r="K62" s="169">
        <v>4</v>
      </c>
      <c r="L62" t="s">
        <v>166</v>
      </c>
      <c r="M62" s="169">
        <v>25</v>
      </c>
      <c r="N62" s="142">
        <v>44927</v>
      </c>
      <c r="O62" s="142"/>
      <c r="Q62" t="s">
        <v>103</v>
      </c>
      <c r="R62">
        <v>4</v>
      </c>
    </row>
    <row r="63" spans="1:18" x14ac:dyDescent="0.25">
      <c r="A63" t="str">
        <f>TableGDDESIGN[[#This Row],[Study Package Code]]</f>
        <v>MKTG5013</v>
      </c>
      <c r="B63" s="5">
        <f>TableGDDESIGN[[#This Row],[Ver]]</f>
        <v>3</v>
      </c>
      <c r="D63" t="str">
        <f>TableGDDESIGN[[#This Row],[Structure Line]]</f>
        <v>Brand Semiotics and Storytelling</v>
      </c>
      <c r="E63" s="87">
        <f>TableGDDESIGN[[#This Row],[Credit Points]]</f>
        <v>25</v>
      </c>
      <c r="G63" t="s">
        <v>65</v>
      </c>
      <c r="H63">
        <v>1</v>
      </c>
      <c r="J63" t="s">
        <v>104</v>
      </c>
      <c r="K63" s="169">
        <v>3</v>
      </c>
      <c r="L63" t="s">
        <v>167</v>
      </c>
      <c r="M63" s="169">
        <v>25</v>
      </c>
      <c r="N63" s="142">
        <v>43831</v>
      </c>
      <c r="O63" s="142"/>
      <c r="Q63" t="s">
        <v>104</v>
      </c>
      <c r="R63">
        <v>3</v>
      </c>
    </row>
    <row r="64" spans="1:18" x14ac:dyDescent="0.25">
      <c r="A64" t="str">
        <f>TableGDDESIGN[[#This Row],[Study Package Code]]</f>
        <v>MKTG6006</v>
      </c>
      <c r="B64" s="5">
        <f>TableGDDESIGN[[#This Row],[Ver]]</f>
        <v>1</v>
      </c>
      <c r="D64" t="str">
        <f>TableGDDESIGN[[#This Row],[Structure Line]]</f>
        <v>Digital and Interactive Marketing</v>
      </c>
      <c r="E64" s="87">
        <f>TableGDDESIGN[[#This Row],[Credit Points]]</f>
        <v>25</v>
      </c>
      <c r="G64" t="s">
        <v>65</v>
      </c>
      <c r="H64">
        <v>1</v>
      </c>
      <c r="J64" t="s">
        <v>105</v>
      </c>
      <c r="K64" s="169">
        <v>1</v>
      </c>
      <c r="L64" t="s">
        <v>168</v>
      </c>
      <c r="M64" s="169">
        <v>25</v>
      </c>
      <c r="N64" s="142">
        <v>42005</v>
      </c>
      <c r="O64" s="142"/>
      <c r="Q64" t="s">
        <v>105</v>
      </c>
      <c r="R64">
        <v>1</v>
      </c>
    </row>
    <row r="65" spans="1:18" x14ac:dyDescent="0.25">
      <c r="A65" t="str">
        <f>TableGDDESIGN[[#This Row],[Study Package Code]]</f>
        <v>MKTG6011</v>
      </c>
      <c r="B65" s="5">
        <f>TableGDDESIGN[[#This Row],[Ver]]</f>
        <v>2</v>
      </c>
      <c r="D65" t="str">
        <f>TableGDDESIGN[[#This Row],[Structure Line]]</f>
        <v>Consumer Science &amp; Innovation</v>
      </c>
      <c r="E65" s="87">
        <f>TableGDDESIGN[[#This Row],[Credit Points]]</f>
        <v>25</v>
      </c>
      <c r="G65" t="s">
        <v>65</v>
      </c>
      <c r="H65">
        <v>1</v>
      </c>
      <c r="J65" t="s">
        <v>122</v>
      </c>
      <c r="K65" s="169">
        <v>2</v>
      </c>
      <c r="L65" t="s">
        <v>169</v>
      </c>
      <c r="M65" s="169">
        <v>25</v>
      </c>
      <c r="N65" s="142">
        <v>44927</v>
      </c>
      <c r="O65" s="142"/>
      <c r="Q65" t="s">
        <v>122</v>
      </c>
      <c r="R65">
        <v>2</v>
      </c>
    </row>
    <row r="66" spans="1:18" x14ac:dyDescent="0.25">
      <c r="A66" t="str">
        <f>TableGDDESIGN[[#This Row],[Study Package Code]]</f>
        <v>NETS5001</v>
      </c>
      <c r="B66" s="5">
        <f>TableGDDESIGN[[#This Row],[Ver]]</f>
        <v>2</v>
      </c>
      <c r="D66" t="str">
        <f>TableGDDESIGN[[#This Row],[Structure Line]]</f>
        <v>Digital Culture and Everyday Life</v>
      </c>
      <c r="E66" s="87">
        <f>TableGDDESIGN[[#This Row],[Credit Points]]</f>
        <v>25</v>
      </c>
      <c r="G66" t="s">
        <v>65</v>
      </c>
      <c r="H66">
        <v>1</v>
      </c>
      <c r="J66" t="s">
        <v>106</v>
      </c>
      <c r="K66" s="169">
        <v>2</v>
      </c>
      <c r="L66" t="s">
        <v>170</v>
      </c>
      <c r="M66" s="169">
        <v>25</v>
      </c>
      <c r="N66" s="142">
        <v>42736</v>
      </c>
      <c r="O66" s="142"/>
      <c r="Q66" t="s">
        <v>106</v>
      </c>
      <c r="R66">
        <v>2</v>
      </c>
    </row>
    <row r="67" spans="1:18" x14ac:dyDescent="0.25">
      <c r="A67" t="str">
        <f>TableGDDESIGN[[#This Row],[Study Package Code]]</f>
        <v>NETS5003</v>
      </c>
      <c r="B67" s="5">
        <f>TableGDDESIGN[[#This Row],[Ver]]</f>
        <v>3</v>
      </c>
      <c r="D67" t="str">
        <f>TableGDDESIGN[[#This Row],[Structure Line]]</f>
        <v>Online Power and Resistance</v>
      </c>
      <c r="E67" s="87">
        <f>TableGDDESIGN[[#This Row],[Credit Points]]</f>
        <v>25</v>
      </c>
      <c r="G67" t="s">
        <v>65</v>
      </c>
      <c r="H67">
        <v>1</v>
      </c>
      <c r="J67" t="s">
        <v>107</v>
      </c>
      <c r="K67" s="169">
        <v>3</v>
      </c>
      <c r="L67" t="s">
        <v>171</v>
      </c>
      <c r="M67" s="169">
        <v>25</v>
      </c>
      <c r="N67" s="142">
        <v>44562</v>
      </c>
      <c r="O67" s="142"/>
      <c r="Q67" t="s">
        <v>107</v>
      </c>
      <c r="R67">
        <v>3</v>
      </c>
    </row>
    <row r="68" spans="1:18" x14ac:dyDescent="0.25">
      <c r="A68" t="str">
        <f>TableGDDESIGN[[#This Row],[Study Package Code]]</f>
        <v>NETS5004</v>
      </c>
      <c r="B68" s="5">
        <f>TableGDDESIGN[[#This Row],[Ver]]</f>
        <v>2</v>
      </c>
      <c r="D68" t="str">
        <f>TableGDDESIGN[[#This Row],[Structure Line]]</f>
        <v>Social Media, Communities and Networks</v>
      </c>
      <c r="E68" s="87">
        <f>TableGDDESIGN[[#This Row],[Credit Points]]</f>
        <v>25</v>
      </c>
      <c r="G68" t="s">
        <v>65</v>
      </c>
      <c r="H68">
        <v>1</v>
      </c>
      <c r="J68" t="s">
        <v>108</v>
      </c>
      <c r="K68" s="169">
        <v>2</v>
      </c>
      <c r="L68" t="s">
        <v>172</v>
      </c>
      <c r="M68" s="169">
        <v>25</v>
      </c>
      <c r="N68" s="142">
        <v>42736</v>
      </c>
      <c r="O68" s="142"/>
      <c r="Q68" t="s">
        <v>108</v>
      </c>
      <c r="R68">
        <v>2</v>
      </c>
    </row>
    <row r="69" spans="1:18" x14ac:dyDescent="0.25">
      <c r="A69" t="str">
        <f>TableGDDESIGN[[#This Row],[Study Package Code]]</f>
        <v>NETS5005</v>
      </c>
      <c r="B69" s="5">
        <f>TableGDDESIGN[[#This Row],[Ver]]</f>
        <v>2</v>
      </c>
      <c r="D69" t="str">
        <f>TableGDDESIGN[[#This Row],[Structure Line]]</f>
        <v>Writing on the Web</v>
      </c>
      <c r="E69" s="87">
        <f>TableGDDESIGN[[#This Row],[Credit Points]]</f>
        <v>25</v>
      </c>
      <c r="G69" t="s">
        <v>65</v>
      </c>
      <c r="H69">
        <v>1</v>
      </c>
      <c r="J69" t="s">
        <v>109</v>
      </c>
      <c r="K69" s="169">
        <v>2</v>
      </c>
      <c r="L69" t="s">
        <v>173</v>
      </c>
      <c r="M69" s="169">
        <v>25</v>
      </c>
      <c r="N69" s="142">
        <v>42736</v>
      </c>
      <c r="O69" s="142"/>
      <c r="Q69" t="s">
        <v>109</v>
      </c>
      <c r="R69">
        <v>2</v>
      </c>
    </row>
    <row r="70" spans="1:18" x14ac:dyDescent="0.25">
      <c r="A70" t="str">
        <f>TableGDDESIGN[[#This Row],[Study Package Code]]</f>
        <v>NETS5006</v>
      </c>
      <c r="B70" s="5">
        <f>TableGDDESIGN[[#This Row],[Ver]]</f>
        <v>2</v>
      </c>
      <c r="D70" t="str">
        <f>TableGDDESIGN[[#This Row],[Structure Line]]</f>
        <v>The Digital Economy</v>
      </c>
      <c r="E70" s="87">
        <f>TableGDDESIGN[[#This Row],[Credit Points]]</f>
        <v>25</v>
      </c>
      <c r="G70" t="s">
        <v>65</v>
      </c>
      <c r="H70">
        <v>1</v>
      </c>
      <c r="J70" t="s">
        <v>110</v>
      </c>
      <c r="K70" s="169">
        <v>2</v>
      </c>
      <c r="L70" t="s">
        <v>174</v>
      </c>
      <c r="M70" s="169">
        <v>25</v>
      </c>
      <c r="N70" s="142">
        <v>42736</v>
      </c>
      <c r="O70" s="142"/>
      <c r="Q70" t="s">
        <v>110</v>
      </c>
      <c r="R70">
        <v>2</v>
      </c>
    </row>
    <row r="71" spans="1:18" x14ac:dyDescent="0.25">
      <c r="A71" t="str">
        <f>TableGDDESIGN[[#This Row],[Study Package Code]]</f>
        <v>NETS5007</v>
      </c>
      <c r="B71" s="5">
        <f>TableGDDESIGN[[#This Row],[Ver]]</f>
        <v>2</v>
      </c>
      <c r="D71" t="str">
        <f>TableGDDESIGN[[#This Row],[Structure Line]]</f>
        <v>Internet Collaboration and Innovation</v>
      </c>
      <c r="E71" s="87">
        <f>TableGDDESIGN[[#This Row],[Credit Points]]</f>
        <v>25</v>
      </c>
      <c r="G71" t="s">
        <v>65</v>
      </c>
      <c r="H71">
        <v>1</v>
      </c>
      <c r="J71" t="s">
        <v>111</v>
      </c>
      <c r="K71" s="169">
        <v>2</v>
      </c>
      <c r="L71" t="s">
        <v>175</v>
      </c>
      <c r="M71" s="169">
        <v>25</v>
      </c>
      <c r="N71" s="142">
        <v>42736</v>
      </c>
      <c r="O71" s="142"/>
      <c r="Q71" t="s">
        <v>111</v>
      </c>
      <c r="R71">
        <v>2</v>
      </c>
    </row>
    <row r="72" spans="1:18" x14ac:dyDescent="0.25">
      <c r="A72" t="str">
        <f>TableGDDESIGN[[#This Row],[Study Package Code]]</f>
        <v>NETS5009</v>
      </c>
      <c r="B72" s="5">
        <f>TableGDDESIGN[[#This Row],[Ver]]</f>
        <v>3</v>
      </c>
      <c r="D72" t="str">
        <f>TableGDDESIGN[[#This Row],[Structure Line]]</f>
        <v>Digital and Social Media Development Futures</v>
      </c>
      <c r="E72" s="87">
        <f>TableGDDESIGN[[#This Row],[Credit Points]]</f>
        <v>25</v>
      </c>
      <c r="G72" t="s">
        <v>65</v>
      </c>
      <c r="H72">
        <v>1</v>
      </c>
      <c r="J72" t="s">
        <v>112</v>
      </c>
      <c r="K72" s="169">
        <v>3</v>
      </c>
      <c r="L72" t="s">
        <v>176</v>
      </c>
      <c r="M72" s="169">
        <v>25</v>
      </c>
      <c r="N72" s="142">
        <v>44927</v>
      </c>
      <c r="O72" s="142"/>
      <c r="Q72" t="s">
        <v>112</v>
      </c>
      <c r="R72">
        <v>3</v>
      </c>
    </row>
    <row r="73" spans="1:18" x14ac:dyDescent="0.25">
      <c r="A73" t="str">
        <f>TableGDDESIGN[[#This Row],[Study Package Code]]</f>
        <v>NETS5010</v>
      </c>
      <c r="B73" s="5">
        <f>TableGDDESIGN[[#This Row],[Ver]]</f>
        <v>1</v>
      </c>
      <c r="D73" t="str">
        <f>TableGDDESIGN[[#This Row],[Structure Line]]</f>
        <v>Web Media</v>
      </c>
      <c r="E73" s="87">
        <f>TableGDDESIGN[[#This Row],[Credit Points]]</f>
        <v>25</v>
      </c>
      <c r="G73" t="s">
        <v>65</v>
      </c>
      <c r="H73">
        <v>1</v>
      </c>
      <c r="J73" t="s">
        <v>113</v>
      </c>
      <c r="K73" s="169">
        <v>1</v>
      </c>
      <c r="L73" t="s">
        <v>177</v>
      </c>
      <c r="M73" s="169">
        <v>25</v>
      </c>
      <c r="N73" s="142">
        <v>42005</v>
      </c>
      <c r="O73" s="142"/>
      <c r="Q73" t="s">
        <v>113</v>
      </c>
      <c r="R73">
        <v>1</v>
      </c>
    </row>
    <row r="74" spans="1:18" x14ac:dyDescent="0.25">
      <c r="A74" t="str">
        <f>TableGDDESIGN[[#This Row],[Study Package Code]]</f>
        <v>NETS5011</v>
      </c>
      <c r="B74" s="5">
        <f>TableGDDESIGN[[#This Row],[Ver]]</f>
        <v>3</v>
      </c>
      <c r="D74" t="str">
        <f>TableGDDESIGN[[#This Row],[Structure Line]]</f>
        <v>Online Games and Play</v>
      </c>
      <c r="E74" s="87">
        <f>TableGDDESIGN[[#This Row],[Credit Points]]</f>
        <v>25</v>
      </c>
      <c r="G74" t="s">
        <v>65</v>
      </c>
      <c r="H74">
        <v>1</v>
      </c>
      <c r="J74" t="s">
        <v>114</v>
      </c>
      <c r="K74" s="169">
        <v>3</v>
      </c>
      <c r="L74" t="s">
        <v>215</v>
      </c>
      <c r="M74" s="169">
        <v>25</v>
      </c>
      <c r="N74" s="142">
        <v>45292</v>
      </c>
      <c r="O74" s="142"/>
      <c r="Q74" t="s">
        <v>114</v>
      </c>
      <c r="R74">
        <v>2</v>
      </c>
    </row>
    <row r="75" spans="1:18" x14ac:dyDescent="0.25">
      <c r="A75" t="str">
        <f>TableGDDESIGN[[#This Row],[Study Package Code]]</f>
        <v>PRJM6000</v>
      </c>
      <c r="B75" s="5">
        <f>TableGDDESIGN[[#This Row],[Ver]]</f>
        <v>1</v>
      </c>
      <c r="D75" t="str">
        <f>TableGDDESIGN[[#This Row],[Structure Line]]</f>
        <v>Project Management Overview</v>
      </c>
      <c r="E75" s="87">
        <f>TableGDDESIGN[[#This Row],[Credit Points]]</f>
        <v>25</v>
      </c>
      <c r="G75" t="s">
        <v>65</v>
      </c>
      <c r="H75">
        <v>1</v>
      </c>
      <c r="J75" t="s">
        <v>115</v>
      </c>
      <c r="K75" s="169">
        <v>1</v>
      </c>
      <c r="L75" t="s">
        <v>182</v>
      </c>
      <c r="M75" s="169">
        <v>25</v>
      </c>
      <c r="N75" s="142">
        <v>42005</v>
      </c>
      <c r="O75" s="142"/>
      <c r="Q75" t="s">
        <v>115</v>
      </c>
      <c r="R75">
        <v>1</v>
      </c>
    </row>
    <row r="76" spans="1:18" x14ac:dyDescent="0.25">
      <c r="A76" t="str">
        <f>TableGDDESIGN[[#This Row],[Study Package Code]]</f>
        <v>PRJM6001</v>
      </c>
      <c r="B76" s="5">
        <f>TableGDDESIGN[[#This Row],[Ver]]</f>
        <v>1</v>
      </c>
      <c r="D76" t="str">
        <f>TableGDDESIGN[[#This Row],[Structure Line]]</f>
        <v>Project Cost Management</v>
      </c>
      <c r="E76" s="87">
        <f>TableGDDESIGN[[#This Row],[Credit Points]]</f>
        <v>25</v>
      </c>
      <c r="G76" t="s">
        <v>65</v>
      </c>
      <c r="H76">
        <v>1</v>
      </c>
      <c r="J76" t="s">
        <v>116</v>
      </c>
      <c r="K76" s="169">
        <v>1</v>
      </c>
      <c r="L76" t="s">
        <v>183</v>
      </c>
      <c r="M76" s="169">
        <v>25</v>
      </c>
      <c r="N76" s="142">
        <v>42005</v>
      </c>
      <c r="O76" s="142"/>
      <c r="Q76" t="s">
        <v>116</v>
      </c>
      <c r="R76">
        <v>1</v>
      </c>
    </row>
    <row r="77" spans="1:18" x14ac:dyDescent="0.25">
      <c r="A77" t="str">
        <f>TableGDDESIGN[[#This Row],[Study Package Code]]</f>
        <v>PRJM6010</v>
      </c>
      <c r="B77" s="5">
        <f>TableGDDESIGN[[#This Row],[Ver]]</f>
        <v>1</v>
      </c>
      <c r="D77" t="str">
        <f>TableGDDESIGN[[#This Row],[Structure Line]]</f>
        <v>Project and People</v>
      </c>
      <c r="E77" s="87">
        <f>TableGDDESIGN[[#This Row],[Credit Points]]</f>
        <v>25</v>
      </c>
      <c r="G77" t="s">
        <v>65</v>
      </c>
      <c r="H77">
        <v>1</v>
      </c>
      <c r="J77" t="s">
        <v>117</v>
      </c>
      <c r="K77" s="169">
        <v>1</v>
      </c>
      <c r="L77" t="s">
        <v>184</v>
      </c>
      <c r="M77" s="169">
        <v>25</v>
      </c>
      <c r="N77" s="142">
        <v>42005</v>
      </c>
      <c r="O77" s="142"/>
      <c r="Q77" t="s">
        <v>117</v>
      </c>
      <c r="R77">
        <v>1</v>
      </c>
    </row>
    <row r="78" spans="1:18" x14ac:dyDescent="0.25">
      <c r="A78" t="str">
        <f>TableGDDESIGN[[#This Row],[Study Package Code]]</f>
        <v>PUBH6003</v>
      </c>
      <c r="B78" s="5">
        <f>TableGDDESIGN[[#This Row],[Ver]]</f>
        <v>2</v>
      </c>
      <c r="D78" t="str">
        <f>TableGDDESIGN[[#This Row],[Structure Line]]</f>
        <v>Health Policy and Decision Making</v>
      </c>
      <c r="E78" s="87">
        <f>TableGDDESIGN[[#This Row],[Credit Points]]</f>
        <v>25</v>
      </c>
      <c r="G78" t="s">
        <v>65</v>
      </c>
      <c r="H78">
        <v>1</v>
      </c>
      <c r="J78" t="s">
        <v>118</v>
      </c>
      <c r="K78" s="169">
        <v>2</v>
      </c>
      <c r="L78" t="s">
        <v>185</v>
      </c>
      <c r="M78" s="169">
        <v>25</v>
      </c>
      <c r="N78" s="142">
        <v>42736</v>
      </c>
      <c r="O78" s="142"/>
      <c r="Q78" t="s">
        <v>118</v>
      </c>
      <c r="R78">
        <v>2</v>
      </c>
    </row>
    <row r="79" spans="1:18" x14ac:dyDescent="0.25">
      <c r="A79" t="str">
        <f>TableGDDESIGN[[#This Row],[Study Package Code]]</f>
        <v>SUST5001</v>
      </c>
      <c r="B79" s="5">
        <f>TableGDDESIGN[[#This Row],[Ver]]</f>
        <v>1</v>
      </c>
      <c r="D79" t="str">
        <f>TableGDDESIGN[[#This Row],[Structure Line]]</f>
        <v>Urban Design for Sustainability</v>
      </c>
      <c r="E79" s="87">
        <f>TableGDDESIGN[[#This Row],[Credit Points]]</f>
        <v>25</v>
      </c>
      <c r="G79" t="s">
        <v>65</v>
      </c>
      <c r="H79">
        <v>1</v>
      </c>
      <c r="J79" t="s">
        <v>123</v>
      </c>
      <c r="K79" s="169">
        <v>1</v>
      </c>
      <c r="L79" t="s">
        <v>186</v>
      </c>
      <c r="M79" s="169">
        <v>25</v>
      </c>
      <c r="N79" s="142">
        <v>42005</v>
      </c>
      <c r="O79" s="142"/>
      <c r="Q79" t="s">
        <v>123</v>
      </c>
      <c r="R79">
        <v>1</v>
      </c>
    </row>
    <row r="80" spans="1:18" x14ac:dyDescent="0.25">
      <c r="A80" t="str">
        <f>TableGDDESIGN[[#This Row],[Study Package Code]]</f>
        <v>SUST5005</v>
      </c>
      <c r="B80" s="5">
        <f>TableGDDESIGN[[#This Row],[Ver]]</f>
        <v>2</v>
      </c>
      <c r="D80" t="str">
        <f>TableGDDESIGN[[#This Row],[Structure Line]]</f>
        <v>Future Cities</v>
      </c>
      <c r="E80" s="87">
        <f>TableGDDESIGN[[#This Row],[Credit Points]]</f>
        <v>25</v>
      </c>
      <c r="G80" t="s">
        <v>65</v>
      </c>
      <c r="H80">
        <v>1</v>
      </c>
      <c r="J80" t="s">
        <v>119</v>
      </c>
      <c r="K80" s="169">
        <v>2</v>
      </c>
      <c r="L80" t="s">
        <v>187</v>
      </c>
      <c r="M80" s="169">
        <v>25</v>
      </c>
      <c r="N80" s="142">
        <v>43831</v>
      </c>
      <c r="O80" s="142"/>
      <c r="Q80" t="s">
        <v>119</v>
      </c>
      <c r="R80">
        <v>2</v>
      </c>
    </row>
    <row r="82" spans="1:18" x14ac:dyDescent="0.25">
      <c r="B82"/>
      <c r="E82"/>
      <c r="F82" s="83"/>
      <c r="G82" s="84" t="s">
        <v>189</v>
      </c>
      <c r="H82" s="85">
        <v>44197</v>
      </c>
      <c r="I82" s="83"/>
      <c r="J82" s="170" t="s">
        <v>70</v>
      </c>
      <c r="K82" s="86" t="s">
        <v>62</v>
      </c>
      <c r="L82" s="83" t="s">
        <v>11</v>
      </c>
      <c r="M82" s="83"/>
      <c r="N82" s="167" t="s">
        <v>213</v>
      </c>
      <c r="O82" s="168">
        <v>45316</v>
      </c>
    </row>
    <row r="83" spans="1:18" x14ac:dyDescent="0.25">
      <c r="A83" t="s">
        <v>0</v>
      </c>
      <c r="B83" s="5" t="s">
        <v>55</v>
      </c>
      <c r="C83" t="s">
        <v>190</v>
      </c>
      <c r="D83" t="s">
        <v>3</v>
      </c>
      <c r="E83" s="87" t="s">
        <v>191</v>
      </c>
      <c r="F83" t="s">
        <v>192</v>
      </c>
      <c r="G83" t="s">
        <v>193</v>
      </c>
      <c r="H83" t="s">
        <v>194</v>
      </c>
      <c r="I83" t="s">
        <v>18</v>
      </c>
      <c r="J83" t="s">
        <v>195</v>
      </c>
      <c r="K83" t="s">
        <v>1</v>
      </c>
      <c r="L83" t="s">
        <v>41</v>
      </c>
      <c r="M83" t="s">
        <v>56</v>
      </c>
      <c r="N83" t="s">
        <v>196</v>
      </c>
      <c r="O83" t="s">
        <v>197</v>
      </c>
      <c r="Q83" t="s">
        <v>212</v>
      </c>
      <c r="R83" t="s">
        <v>1</v>
      </c>
    </row>
    <row r="84" spans="1:18" x14ac:dyDescent="0.25">
      <c r="A84" t="str">
        <f>TableMCDESIGN[[#This Row],[Study Package Code]]</f>
        <v>GRDE5009</v>
      </c>
      <c r="B84" s="5">
        <f>TableMCDESIGN[[#This Row],[Ver]]</f>
        <v>1</v>
      </c>
      <c r="D84" t="str">
        <f>TableMCDESIGN[[#This Row],[Structure Line]]</f>
        <v>Ethical Design</v>
      </c>
      <c r="E84" s="87">
        <f>TableMCDESIGN[[#This Row],[Credit Points]]</f>
        <v>25</v>
      </c>
      <c r="F84">
        <v>1</v>
      </c>
      <c r="G84" t="s">
        <v>198</v>
      </c>
      <c r="H84">
        <v>1</v>
      </c>
      <c r="I84" t="s">
        <v>199</v>
      </c>
      <c r="J84" t="s">
        <v>48</v>
      </c>
      <c r="K84">
        <v>1</v>
      </c>
      <c r="L84" t="s">
        <v>143</v>
      </c>
      <c r="M84" s="169">
        <v>25</v>
      </c>
      <c r="N84" s="142">
        <v>44197</v>
      </c>
      <c r="O84" s="142"/>
      <c r="Q84" t="s">
        <v>48</v>
      </c>
      <c r="R84">
        <v>1</v>
      </c>
    </row>
    <row r="85" spans="1:18" x14ac:dyDescent="0.25">
      <c r="A85" t="str">
        <f>TableMCDESIGN[[#This Row],[Study Package Code]]</f>
        <v>GRDE5010</v>
      </c>
      <c r="B85" s="5">
        <f>TableMCDESIGN[[#This Row],[Ver]]</f>
        <v>1</v>
      </c>
      <c r="D85" t="str">
        <f>TableMCDESIGN[[#This Row],[Structure Line]]</f>
        <v>Experience Making</v>
      </c>
      <c r="E85" s="87">
        <f>TableMCDESIGN[[#This Row],[Credit Points]]</f>
        <v>25</v>
      </c>
      <c r="F85">
        <v>2</v>
      </c>
      <c r="G85" t="s">
        <v>198</v>
      </c>
      <c r="H85">
        <v>1</v>
      </c>
      <c r="I85" t="s">
        <v>199</v>
      </c>
      <c r="J85" t="s">
        <v>53</v>
      </c>
      <c r="K85">
        <v>1</v>
      </c>
      <c r="L85" t="s">
        <v>144</v>
      </c>
      <c r="M85" s="169">
        <v>25</v>
      </c>
      <c r="N85" s="142">
        <v>44197</v>
      </c>
      <c r="O85" s="142"/>
      <c r="Q85" t="s">
        <v>53</v>
      </c>
      <c r="R85">
        <v>1</v>
      </c>
    </row>
    <row r="86" spans="1:18" x14ac:dyDescent="0.25">
      <c r="A86" t="str">
        <f>TableMCDESIGN[[#This Row],[Study Package Code]]</f>
        <v>GRDE5008</v>
      </c>
      <c r="B86" s="5">
        <f>TableMCDESIGN[[#This Row],[Ver]]</f>
        <v>1</v>
      </c>
      <c r="D86" t="str">
        <f>TableMCDESIGN[[#This Row],[Structure Line]]</f>
        <v>Innovation by Design</v>
      </c>
      <c r="E86" s="87">
        <f>TableMCDESIGN[[#This Row],[Credit Points]]</f>
        <v>25</v>
      </c>
      <c r="F86">
        <v>3</v>
      </c>
      <c r="G86" t="s">
        <v>198</v>
      </c>
      <c r="H86">
        <v>1</v>
      </c>
      <c r="I86" t="s">
        <v>199</v>
      </c>
      <c r="J86" t="s">
        <v>58</v>
      </c>
      <c r="K86">
        <v>1</v>
      </c>
      <c r="L86" t="s">
        <v>142</v>
      </c>
      <c r="M86" s="169">
        <v>25</v>
      </c>
      <c r="N86" s="142">
        <v>44197</v>
      </c>
      <c r="O86" s="142"/>
      <c r="Q86" t="s">
        <v>58</v>
      </c>
      <c r="R86">
        <v>1</v>
      </c>
    </row>
    <row r="87" spans="1:18" x14ac:dyDescent="0.25">
      <c r="A87" t="str">
        <f>TableMCDESIGN[[#This Row],[Study Package Code]]</f>
        <v>Option</v>
      </c>
      <c r="B87" s="5">
        <f>TableMCDESIGN[[#This Row],[Ver]]</f>
        <v>0</v>
      </c>
      <c r="D87" t="str">
        <f>TableMCDESIGN[[#This Row],[Structure Line]]</f>
        <v>Choose an optional unit</v>
      </c>
      <c r="E87" s="87">
        <f>TableMCDESIGN[[#This Row],[Credit Points]]</f>
        <v>25</v>
      </c>
      <c r="F87">
        <v>4</v>
      </c>
      <c r="G87" t="s">
        <v>65</v>
      </c>
      <c r="H87">
        <v>1</v>
      </c>
      <c r="I87" t="s">
        <v>199</v>
      </c>
      <c r="J87" t="s">
        <v>65</v>
      </c>
      <c r="K87">
        <v>0</v>
      </c>
      <c r="L87" t="s">
        <v>201</v>
      </c>
      <c r="M87">
        <v>25</v>
      </c>
      <c r="N87" s="142"/>
      <c r="O87" s="142"/>
      <c r="Q87" t="s">
        <v>65</v>
      </c>
      <c r="R87">
        <v>0</v>
      </c>
    </row>
    <row r="88" spans="1:18" x14ac:dyDescent="0.25">
      <c r="A88" t="str">
        <f>TableMCDESIGN[[#This Row],[Study Package Code]]</f>
        <v>GRDE5013</v>
      </c>
      <c r="B88" s="5">
        <f>TableMCDESIGN[[#This Row],[Ver]]</f>
        <v>1</v>
      </c>
      <c r="D88" t="str">
        <f>TableMCDESIGN[[#This Row],[Structure Line]]</f>
        <v>Design Entrepreneurship</v>
      </c>
      <c r="E88" s="87">
        <f>TableMCDESIGN[[#This Row],[Credit Points]]</f>
        <v>25</v>
      </c>
      <c r="F88">
        <v>5</v>
      </c>
      <c r="G88" t="s">
        <v>198</v>
      </c>
      <c r="H88">
        <v>1</v>
      </c>
      <c r="I88" t="s">
        <v>200</v>
      </c>
      <c r="J88" t="s">
        <v>51</v>
      </c>
      <c r="K88">
        <v>1</v>
      </c>
      <c r="L88" t="s">
        <v>146</v>
      </c>
      <c r="M88" s="169">
        <v>25</v>
      </c>
      <c r="N88" s="142">
        <v>44197</v>
      </c>
      <c r="O88" s="142"/>
      <c r="Q88" t="s">
        <v>51</v>
      </c>
      <c r="R88">
        <v>1</v>
      </c>
    </row>
    <row r="89" spans="1:18" x14ac:dyDescent="0.25">
      <c r="A89" t="str">
        <f>TableMCDESIGN[[#This Row],[Study Package Code]]</f>
        <v>GRDE5012</v>
      </c>
      <c r="B89" s="5">
        <f>TableMCDESIGN[[#This Row],[Ver]]</f>
        <v>1</v>
      </c>
      <c r="D89" t="str">
        <f>TableMCDESIGN[[#This Row],[Structure Line]]</f>
        <v>Design Paradigms</v>
      </c>
      <c r="E89" s="87">
        <f>TableMCDESIGN[[#This Row],[Credit Points]]</f>
        <v>25</v>
      </c>
      <c r="F89">
        <v>6</v>
      </c>
      <c r="G89" t="s">
        <v>198</v>
      </c>
      <c r="H89">
        <v>1</v>
      </c>
      <c r="I89" t="s">
        <v>200</v>
      </c>
      <c r="J89" t="s">
        <v>54</v>
      </c>
      <c r="K89">
        <v>1</v>
      </c>
      <c r="L89" t="s">
        <v>145</v>
      </c>
      <c r="M89" s="169">
        <v>25</v>
      </c>
      <c r="N89" s="142">
        <v>44197</v>
      </c>
      <c r="O89" s="142"/>
      <c r="Q89" t="s">
        <v>54</v>
      </c>
      <c r="R89">
        <v>1</v>
      </c>
    </row>
    <row r="90" spans="1:18" x14ac:dyDescent="0.25">
      <c r="A90" t="str">
        <f>TableMCDESIGN[[#This Row],[Study Package Code]]</f>
        <v>GRDE5014</v>
      </c>
      <c r="B90" s="5">
        <f>TableMCDESIGN[[#This Row],[Ver]]</f>
        <v>1</v>
      </c>
      <c r="D90" t="str">
        <f>TableMCDESIGN[[#This Row],[Structure Line]]</f>
        <v>Future Interfaces</v>
      </c>
      <c r="E90" s="87">
        <f>TableMCDESIGN[[#This Row],[Credit Points]]</f>
        <v>25</v>
      </c>
      <c r="F90">
        <v>7</v>
      </c>
      <c r="G90" t="s">
        <v>198</v>
      </c>
      <c r="H90">
        <v>1</v>
      </c>
      <c r="I90" t="s">
        <v>200</v>
      </c>
      <c r="J90" t="s">
        <v>59</v>
      </c>
      <c r="K90">
        <v>1</v>
      </c>
      <c r="L90" t="s">
        <v>147</v>
      </c>
      <c r="M90" s="169">
        <v>25</v>
      </c>
      <c r="N90" s="142">
        <v>44197</v>
      </c>
      <c r="O90" s="142"/>
      <c r="Q90" t="s">
        <v>59</v>
      </c>
      <c r="R90">
        <v>1</v>
      </c>
    </row>
    <row r="91" spans="1:18" x14ac:dyDescent="0.25">
      <c r="A91" t="str">
        <f>TableMCDESIGN[[#This Row],[Study Package Code]]</f>
        <v>Option</v>
      </c>
      <c r="B91" s="5">
        <f>TableMCDESIGN[[#This Row],[Ver]]</f>
        <v>0</v>
      </c>
      <c r="D91" t="str">
        <f>TableMCDESIGN[[#This Row],[Structure Line]]</f>
        <v>Choose an optional unit</v>
      </c>
      <c r="E91" s="87">
        <f>TableMCDESIGN[[#This Row],[Credit Points]]</f>
        <v>25</v>
      </c>
      <c r="F91">
        <v>8</v>
      </c>
      <c r="G91" t="s">
        <v>65</v>
      </c>
      <c r="H91">
        <v>1</v>
      </c>
      <c r="I91" t="s">
        <v>200</v>
      </c>
      <c r="J91" t="s">
        <v>65</v>
      </c>
      <c r="K91">
        <v>0</v>
      </c>
      <c r="L91" t="s">
        <v>201</v>
      </c>
      <c r="M91">
        <v>25</v>
      </c>
      <c r="N91" s="142"/>
      <c r="O91" s="142"/>
      <c r="Q91" t="s">
        <v>65</v>
      </c>
      <c r="R91">
        <v>0</v>
      </c>
    </row>
    <row r="92" spans="1:18" x14ac:dyDescent="0.25">
      <c r="A92" t="str">
        <f>TableMCDESIGN[[#This Row],[Study Package Code]]</f>
        <v>GRDE6005</v>
      </c>
      <c r="B92" s="5">
        <f>TableMCDESIGN[[#This Row],[Ver]]</f>
        <v>1</v>
      </c>
      <c r="D92" t="str">
        <f>TableMCDESIGN[[#This Row],[Structure Line]]</f>
        <v>Critical Design Theory</v>
      </c>
      <c r="E92" s="87">
        <f>TableMCDESIGN[[#This Row],[Credit Points]]</f>
        <v>25</v>
      </c>
      <c r="F92">
        <v>9</v>
      </c>
      <c r="G92" t="s">
        <v>198</v>
      </c>
      <c r="H92">
        <v>2</v>
      </c>
      <c r="I92" t="s">
        <v>199</v>
      </c>
      <c r="J92" t="s">
        <v>77</v>
      </c>
      <c r="K92">
        <v>1</v>
      </c>
      <c r="L92" t="s">
        <v>151</v>
      </c>
      <c r="M92" s="169">
        <v>25</v>
      </c>
      <c r="N92" s="142">
        <v>44197</v>
      </c>
      <c r="O92" s="142"/>
      <c r="Q92" t="s">
        <v>77</v>
      </c>
      <c r="R92">
        <v>1</v>
      </c>
    </row>
    <row r="93" spans="1:18" x14ac:dyDescent="0.25">
      <c r="A93" t="str">
        <f>TableMCDESIGN[[#This Row],[Study Package Code]]</f>
        <v>GRDE6002</v>
      </c>
      <c r="B93" s="5">
        <f>TableMCDESIGN[[#This Row],[Ver]]</f>
        <v>1</v>
      </c>
      <c r="D93" t="str">
        <f>TableMCDESIGN[[#This Row],[Structure Line]]</f>
        <v>Design X</v>
      </c>
      <c r="E93" s="87">
        <f>TableMCDESIGN[[#This Row],[Credit Points]]</f>
        <v>50</v>
      </c>
      <c r="F93">
        <v>10</v>
      </c>
      <c r="G93" t="s">
        <v>198</v>
      </c>
      <c r="H93">
        <v>2</v>
      </c>
      <c r="I93" t="s">
        <v>199</v>
      </c>
      <c r="J93" t="s">
        <v>82</v>
      </c>
      <c r="K93">
        <v>1</v>
      </c>
      <c r="L93" t="s">
        <v>148</v>
      </c>
      <c r="M93" s="169">
        <v>50</v>
      </c>
      <c r="N93" s="142">
        <v>44197</v>
      </c>
      <c r="O93" s="142"/>
      <c r="Q93" t="s">
        <v>82</v>
      </c>
      <c r="R93">
        <v>1</v>
      </c>
    </row>
    <row r="94" spans="1:18" x14ac:dyDescent="0.25">
      <c r="A94" t="str">
        <f>TableMCDESIGN[[#This Row],[Study Package Code]]</f>
        <v>Option</v>
      </c>
      <c r="B94" s="5">
        <f>TableMCDESIGN[[#This Row],[Ver]]</f>
        <v>0</v>
      </c>
      <c r="D94" t="str">
        <f>TableMCDESIGN[[#This Row],[Structure Line]]</f>
        <v>Choose an optional unit</v>
      </c>
      <c r="E94" s="87">
        <f>TableMCDESIGN[[#This Row],[Credit Points]]</f>
        <v>25</v>
      </c>
      <c r="F94">
        <v>11</v>
      </c>
      <c r="G94" t="s">
        <v>65</v>
      </c>
      <c r="H94">
        <v>2</v>
      </c>
      <c r="I94" t="s">
        <v>202</v>
      </c>
      <c r="J94" t="s">
        <v>65</v>
      </c>
      <c r="K94">
        <v>0</v>
      </c>
      <c r="L94" t="s">
        <v>201</v>
      </c>
      <c r="M94">
        <v>25</v>
      </c>
      <c r="N94" s="142"/>
      <c r="O94" s="142"/>
      <c r="Q94" t="s">
        <v>65</v>
      </c>
      <c r="R94">
        <v>0</v>
      </c>
    </row>
    <row r="95" spans="1:18" x14ac:dyDescent="0.25">
      <c r="A95" t="str">
        <f>TableMCDESIGN[[#This Row],[Study Package Code]]</f>
        <v>GRDE6004</v>
      </c>
      <c r="B95" s="5">
        <f>TableMCDESIGN[[#This Row],[Ver]]</f>
        <v>1</v>
      </c>
      <c r="D95" t="str">
        <f>TableMCDESIGN[[#This Row],[Structure Line]]</f>
        <v>Design Capstone Project and Exhibition</v>
      </c>
      <c r="E95" s="87">
        <f>TableMCDESIGN[[#This Row],[Credit Points]]</f>
        <v>50</v>
      </c>
      <c r="F95">
        <v>12</v>
      </c>
      <c r="G95" t="s">
        <v>198</v>
      </c>
      <c r="H95">
        <v>2</v>
      </c>
      <c r="I95" t="s">
        <v>200</v>
      </c>
      <c r="J95" t="s">
        <v>85</v>
      </c>
      <c r="K95">
        <v>1</v>
      </c>
      <c r="L95" t="s">
        <v>150</v>
      </c>
      <c r="M95" s="169">
        <v>50</v>
      </c>
      <c r="N95" s="142">
        <v>44197</v>
      </c>
      <c r="O95" s="142"/>
      <c r="Q95" t="s">
        <v>85</v>
      </c>
      <c r="R95">
        <v>1</v>
      </c>
    </row>
    <row r="96" spans="1:18" x14ac:dyDescent="0.25">
      <c r="A96" t="str">
        <f>TableMCDESIGN[[#This Row],[Study Package Code]]</f>
        <v>GRDE6003</v>
      </c>
      <c r="B96" s="5">
        <f>TableMCDESIGN[[#This Row],[Ver]]</f>
        <v>1</v>
      </c>
      <c r="D96" t="str">
        <f>TableMCDESIGN[[#This Row],[Structure Line]]</f>
        <v>Meaningful Design</v>
      </c>
      <c r="E96" s="87">
        <f>TableMCDESIGN[[#This Row],[Credit Points]]</f>
        <v>25</v>
      </c>
      <c r="F96">
        <v>13</v>
      </c>
      <c r="G96" t="s">
        <v>198</v>
      </c>
      <c r="H96">
        <v>2</v>
      </c>
      <c r="I96" t="s">
        <v>200</v>
      </c>
      <c r="J96" t="s">
        <v>79</v>
      </c>
      <c r="K96">
        <v>1</v>
      </c>
      <c r="L96" t="s">
        <v>149</v>
      </c>
      <c r="M96" s="169">
        <v>25</v>
      </c>
      <c r="N96" s="142">
        <v>44197</v>
      </c>
      <c r="O96" s="142"/>
      <c r="Q96" t="s">
        <v>79</v>
      </c>
      <c r="R96">
        <v>1</v>
      </c>
    </row>
    <row r="97" spans="1:18" x14ac:dyDescent="0.25">
      <c r="A97" t="str">
        <f>TableMCDESIGN[[#This Row],[Study Package Code]]</f>
        <v>GRDE6006</v>
      </c>
      <c r="B97" s="5">
        <f>TableMCDESIGN[[#This Row],[Ver]]</f>
        <v>1</v>
      </c>
      <c r="D97" t="str">
        <f>TableMCDESIGN[[#This Row],[Structure Line]]</f>
        <v>Design Futures</v>
      </c>
      <c r="E97" s="87">
        <f>TableMCDESIGN[[#This Row],[Credit Points]]</f>
        <v>25</v>
      </c>
      <c r="F97">
        <v>14</v>
      </c>
      <c r="G97" t="s">
        <v>198</v>
      </c>
      <c r="H97">
        <v>2</v>
      </c>
      <c r="I97" t="s">
        <v>200</v>
      </c>
      <c r="J97" t="s">
        <v>83</v>
      </c>
      <c r="K97">
        <v>1</v>
      </c>
      <c r="L97" t="s">
        <v>152</v>
      </c>
      <c r="M97" s="169">
        <v>25</v>
      </c>
      <c r="N97" s="142">
        <v>44197</v>
      </c>
      <c r="O97" s="142"/>
      <c r="Q97" t="s">
        <v>83</v>
      </c>
      <c r="R97">
        <v>1</v>
      </c>
    </row>
    <row r="98" spans="1:18" x14ac:dyDescent="0.25">
      <c r="A98" t="str">
        <f>TableMCDESIGN[[#This Row],[Study Package Code]]</f>
        <v>ARCH5006</v>
      </c>
      <c r="B98" s="5">
        <f>TableMCDESIGN[[#This Row],[Ver]]</f>
        <v>3</v>
      </c>
      <c r="D98" t="str">
        <f>TableMCDESIGN[[#This Row],[Structure Line]]</f>
        <v>Architecture and Culture Research Topics and Methods</v>
      </c>
      <c r="E98" s="87">
        <f>TableMCDESIGN[[#This Row],[Credit Points]]</f>
        <v>25</v>
      </c>
      <c r="G98" t="s">
        <v>65</v>
      </c>
      <c r="J98" t="s">
        <v>91</v>
      </c>
      <c r="K98" s="169">
        <v>3</v>
      </c>
      <c r="L98" t="s">
        <v>134</v>
      </c>
      <c r="M98" s="169">
        <v>25</v>
      </c>
      <c r="N98" s="142">
        <v>45108</v>
      </c>
      <c r="O98" s="142"/>
      <c r="Q98" t="s">
        <v>91</v>
      </c>
      <c r="R98">
        <v>3</v>
      </c>
    </row>
    <row r="99" spans="1:18" x14ac:dyDescent="0.25">
      <c r="A99" t="str">
        <f>TableMCDESIGN[[#This Row],[Study Package Code]]</f>
        <v>ARCH5009</v>
      </c>
      <c r="B99" s="5">
        <f>TableMCDESIGN[[#This Row],[Ver]]</f>
        <v>2</v>
      </c>
      <c r="D99" t="str">
        <f>TableMCDESIGN[[#This Row],[Structure Line]]</f>
        <v>Architecture and Culture Research Applications</v>
      </c>
      <c r="E99" s="87">
        <f>TableMCDESIGN[[#This Row],[Credit Points]]</f>
        <v>25</v>
      </c>
      <c r="G99" t="s">
        <v>65</v>
      </c>
      <c r="J99" t="s">
        <v>120</v>
      </c>
      <c r="K99" s="169">
        <v>2</v>
      </c>
      <c r="L99" t="s">
        <v>138</v>
      </c>
      <c r="M99" s="169">
        <v>25</v>
      </c>
      <c r="N99" s="142">
        <v>43101</v>
      </c>
      <c r="O99" s="142"/>
      <c r="Q99" t="s">
        <v>120</v>
      </c>
      <c r="R99">
        <v>2</v>
      </c>
    </row>
    <row r="100" spans="1:18" x14ac:dyDescent="0.25">
      <c r="A100" t="str">
        <f>TableMCDESIGN[[#This Row],[Study Package Code]]</f>
        <v>ENGR6005</v>
      </c>
      <c r="B100" s="5">
        <f>TableMCDESIGN[[#This Row],[Ver]]</f>
        <v>2</v>
      </c>
      <c r="D100" t="str">
        <f>TableMCDESIGN[[#This Row],[Structure Line]]</f>
        <v>New Product Development</v>
      </c>
      <c r="E100" s="87">
        <f>TableMCDESIGN[[#This Row],[Credit Points]]</f>
        <v>25</v>
      </c>
      <c r="G100" t="s">
        <v>65</v>
      </c>
      <c r="J100" t="s">
        <v>93</v>
      </c>
      <c r="K100" s="169">
        <v>2</v>
      </c>
      <c r="L100" t="s">
        <v>140</v>
      </c>
      <c r="M100" s="169">
        <v>25</v>
      </c>
      <c r="N100" s="142">
        <v>43831</v>
      </c>
      <c r="O100" s="142"/>
      <c r="Q100" t="s">
        <v>93</v>
      </c>
      <c r="R100">
        <v>2</v>
      </c>
    </row>
    <row r="101" spans="1:18" x14ac:dyDescent="0.25">
      <c r="A101" t="str">
        <f>TableMCDESIGN[[#This Row],[Study Package Code]]</f>
        <v>GEOG5005</v>
      </c>
      <c r="B101" s="5">
        <f>TableMCDESIGN[[#This Row],[Ver]]</f>
        <v>1</v>
      </c>
      <c r="D101" t="str">
        <f>TableMCDESIGN[[#This Row],[Structure Line]]</f>
        <v>Human Geography</v>
      </c>
      <c r="E101" s="87">
        <f>TableMCDESIGN[[#This Row],[Credit Points]]</f>
        <v>25</v>
      </c>
      <c r="G101" t="s">
        <v>65</v>
      </c>
      <c r="J101" t="s">
        <v>94</v>
      </c>
      <c r="K101" s="169">
        <v>1</v>
      </c>
      <c r="L101" t="s">
        <v>141</v>
      </c>
      <c r="M101" s="169">
        <v>25</v>
      </c>
      <c r="N101" s="142">
        <v>42736</v>
      </c>
      <c r="O101" s="142"/>
      <c r="Q101" t="s">
        <v>94</v>
      </c>
      <c r="R101">
        <v>1</v>
      </c>
    </row>
    <row r="102" spans="1:18" x14ac:dyDescent="0.25">
      <c r="A102" t="str">
        <f>TableMCDESIGN[[#This Row],[Study Package Code]]</f>
        <v>HLPR6001</v>
      </c>
      <c r="B102" s="5">
        <f>TableMCDESIGN[[#This Row],[Ver]]</f>
        <v>1</v>
      </c>
      <c r="D102" t="str">
        <f>TableMCDESIGN[[#This Row],[Structure Line]]</f>
        <v>Health Promotion Strategies and Methods</v>
      </c>
      <c r="E102" s="87">
        <f>TableMCDESIGN[[#This Row],[Credit Points]]</f>
        <v>25</v>
      </c>
      <c r="G102" t="s">
        <v>65</v>
      </c>
      <c r="J102" t="s">
        <v>95</v>
      </c>
      <c r="K102" s="169">
        <v>1</v>
      </c>
      <c r="L102" t="s">
        <v>153</v>
      </c>
      <c r="M102" s="169">
        <v>25</v>
      </c>
      <c r="N102" s="142">
        <v>42005</v>
      </c>
      <c r="O102" s="142"/>
      <c r="Q102" t="s">
        <v>95</v>
      </c>
      <c r="R102">
        <v>1</v>
      </c>
    </row>
    <row r="103" spans="1:18" x14ac:dyDescent="0.25">
      <c r="A103" t="str">
        <f>TableMCDESIGN[[#This Row],[Study Package Code]]</f>
        <v>HLPR6004</v>
      </c>
      <c r="B103" s="5">
        <f>TableMCDESIGN[[#This Row],[Ver]]</f>
        <v>1</v>
      </c>
      <c r="D103" t="str">
        <f>TableMCDESIGN[[#This Row],[Structure Line]]</f>
        <v>Diversity and Difference in Health Promotion</v>
      </c>
      <c r="E103" s="87">
        <f>TableMCDESIGN[[#This Row],[Credit Points]]</f>
        <v>25</v>
      </c>
      <c r="G103" t="s">
        <v>65</v>
      </c>
      <c r="J103" t="s">
        <v>121</v>
      </c>
      <c r="K103" s="169">
        <v>1</v>
      </c>
      <c r="L103" t="s">
        <v>154</v>
      </c>
      <c r="M103" s="169">
        <v>25</v>
      </c>
      <c r="N103" s="142">
        <v>42005</v>
      </c>
      <c r="O103" s="142"/>
      <c r="Q103" t="s">
        <v>121</v>
      </c>
      <c r="R103">
        <v>1</v>
      </c>
    </row>
    <row r="104" spans="1:18" x14ac:dyDescent="0.25">
      <c r="A104" t="str">
        <f>TableMCDESIGN[[#This Row],[Study Package Code]]</f>
        <v>INCD5000</v>
      </c>
      <c r="B104" s="5">
        <f>TableMCDESIGN[[#This Row],[Ver]]</f>
        <v>1</v>
      </c>
      <c r="D104" t="str">
        <f>TableMCDESIGN[[#This Row],[Structure Line]]</f>
        <v>Social, Cultural and Historical Contexts of Indigenous Australians</v>
      </c>
      <c r="E104" s="87">
        <f>TableMCDESIGN[[#This Row],[Credit Points]]</f>
        <v>25</v>
      </c>
      <c r="G104" t="s">
        <v>65</v>
      </c>
      <c r="J104" t="s">
        <v>96</v>
      </c>
      <c r="K104" s="169">
        <v>1</v>
      </c>
      <c r="L104" t="s">
        <v>155</v>
      </c>
      <c r="M104" s="169">
        <v>25</v>
      </c>
      <c r="N104" s="142">
        <v>42005</v>
      </c>
      <c r="O104" s="142"/>
      <c r="Q104" t="s">
        <v>96</v>
      </c>
      <c r="R104">
        <v>1</v>
      </c>
    </row>
    <row r="105" spans="1:18" x14ac:dyDescent="0.25">
      <c r="A105" t="str">
        <f>TableMCDESIGN[[#This Row],[Study Package Code]]</f>
        <v>INDS5001</v>
      </c>
      <c r="B105" s="5">
        <f>TableMCDESIGN[[#This Row],[Ver]]</f>
        <v>1</v>
      </c>
      <c r="D105" t="str">
        <f>TableMCDESIGN[[#This Row],[Structure Line]]</f>
        <v>Introduction to Indigenous Australians</v>
      </c>
      <c r="E105" s="87">
        <f>TableMCDESIGN[[#This Row],[Credit Points]]</f>
        <v>25</v>
      </c>
      <c r="G105" t="s">
        <v>65</v>
      </c>
      <c r="J105" t="s">
        <v>97</v>
      </c>
      <c r="K105" s="169">
        <v>1</v>
      </c>
      <c r="L105" t="s">
        <v>156</v>
      </c>
      <c r="M105" s="169">
        <v>25</v>
      </c>
      <c r="N105" s="142">
        <v>42005</v>
      </c>
      <c r="O105" s="142"/>
      <c r="Q105" t="s">
        <v>97</v>
      </c>
      <c r="R105">
        <v>1</v>
      </c>
    </row>
    <row r="106" spans="1:18" x14ac:dyDescent="0.25">
      <c r="A106" t="str">
        <f>TableMCDESIGN[[#This Row],[Study Package Code]]</f>
        <v>INDS5005</v>
      </c>
      <c r="B106" s="5">
        <f>TableMCDESIGN[[#This Row],[Ver]]</f>
        <v>3</v>
      </c>
      <c r="D106" t="str">
        <f>TableMCDESIGN[[#This Row],[Structure Line]]</f>
        <v>On-Country Learning, Exploring Indigenous Australian Knowledges</v>
      </c>
      <c r="E106" s="87">
        <f>TableMCDESIGN[[#This Row],[Credit Points]]</f>
        <v>25</v>
      </c>
      <c r="G106" t="s">
        <v>65</v>
      </c>
      <c r="J106" t="s">
        <v>98</v>
      </c>
      <c r="K106" s="169">
        <v>3</v>
      </c>
      <c r="L106" t="s">
        <v>157</v>
      </c>
      <c r="M106" s="169">
        <v>25</v>
      </c>
      <c r="N106" s="142">
        <v>45108</v>
      </c>
      <c r="O106" s="142"/>
      <c r="Q106" t="s">
        <v>98</v>
      </c>
      <c r="R106">
        <v>3</v>
      </c>
    </row>
    <row r="107" spans="1:18" x14ac:dyDescent="0.25">
      <c r="A107" t="str">
        <f>TableMCDESIGN[[#This Row],[Study Package Code]]</f>
        <v>MKTG5006</v>
      </c>
      <c r="B107" s="5">
        <f>TableMCDESIGN[[#This Row],[Ver]]</f>
        <v>2</v>
      </c>
      <c r="D107" t="str">
        <f>TableMCDESIGN[[#This Row],[Structure Line]]</f>
        <v>Marketing Intelligence and Analytics</v>
      </c>
      <c r="E107" s="87">
        <f>TableMCDESIGN[[#This Row],[Credit Points]]</f>
        <v>25</v>
      </c>
      <c r="G107" t="s">
        <v>65</v>
      </c>
      <c r="J107" t="s">
        <v>99</v>
      </c>
      <c r="K107" s="169">
        <v>2</v>
      </c>
      <c r="L107" t="s">
        <v>162</v>
      </c>
      <c r="M107" s="169">
        <v>25</v>
      </c>
      <c r="N107" s="142">
        <v>43466</v>
      </c>
      <c r="O107" s="142"/>
      <c r="Q107" t="s">
        <v>99</v>
      </c>
      <c r="R107">
        <v>2</v>
      </c>
    </row>
    <row r="108" spans="1:18" x14ac:dyDescent="0.25">
      <c r="A108" t="str">
        <f>TableMCDESIGN[[#This Row],[Study Package Code]]</f>
        <v>MKTG5007</v>
      </c>
      <c r="B108" s="5">
        <f>TableMCDESIGN[[#This Row],[Ver]]</f>
        <v>2</v>
      </c>
      <c r="D108" t="str">
        <f>TableMCDESIGN[[#This Row],[Structure Line]]</f>
        <v>Advanced Consumer Behaviour</v>
      </c>
      <c r="E108" s="87">
        <f>TableMCDESIGN[[#This Row],[Credit Points]]</f>
        <v>25</v>
      </c>
      <c r="G108" t="s">
        <v>65</v>
      </c>
      <c r="J108" t="s">
        <v>100</v>
      </c>
      <c r="K108" s="169">
        <v>2</v>
      </c>
      <c r="L108" t="s">
        <v>163</v>
      </c>
      <c r="M108" s="169">
        <v>25</v>
      </c>
      <c r="N108" s="142">
        <v>44927</v>
      </c>
      <c r="O108" s="142"/>
      <c r="Q108" t="s">
        <v>100</v>
      </c>
      <c r="R108">
        <v>2</v>
      </c>
    </row>
    <row r="109" spans="1:18" x14ac:dyDescent="0.25">
      <c r="A109" t="str">
        <f>TableMCDESIGN[[#This Row],[Study Package Code]]</f>
        <v>MKTG5008</v>
      </c>
      <c r="B109" s="5">
        <f>TableMCDESIGN[[#This Row],[Ver]]</f>
        <v>3</v>
      </c>
      <c r="D109" t="str">
        <f>TableMCDESIGN[[#This Row],[Structure Line]]</f>
        <v>Integrated Global Communications</v>
      </c>
      <c r="E109" s="87">
        <f>TableMCDESIGN[[#This Row],[Credit Points]]</f>
        <v>25</v>
      </c>
      <c r="G109" t="s">
        <v>65</v>
      </c>
      <c r="J109" t="s">
        <v>101</v>
      </c>
      <c r="K109" s="169">
        <v>3</v>
      </c>
      <c r="L109" t="s">
        <v>164</v>
      </c>
      <c r="M109" s="169">
        <v>25</v>
      </c>
      <c r="N109" s="142">
        <v>44562</v>
      </c>
      <c r="O109" s="142"/>
      <c r="Q109" t="s">
        <v>101</v>
      </c>
      <c r="R109">
        <v>3</v>
      </c>
    </row>
    <row r="110" spans="1:18" x14ac:dyDescent="0.25">
      <c r="A110" t="str">
        <f>TableMCDESIGN[[#This Row],[Study Package Code]]</f>
        <v>MKTG5010</v>
      </c>
      <c r="B110" s="5">
        <f>TableMCDESIGN[[#This Row],[Ver]]</f>
        <v>1</v>
      </c>
      <c r="D110" t="str">
        <f>TableMCDESIGN[[#This Row],[Structure Line]]</f>
        <v>Branding Luxury</v>
      </c>
      <c r="E110" s="87">
        <f>TableMCDESIGN[[#This Row],[Credit Points]]</f>
        <v>25</v>
      </c>
      <c r="G110" t="s">
        <v>65</v>
      </c>
      <c r="J110" t="s">
        <v>102</v>
      </c>
      <c r="K110" s="169">
        <v>1</v>
      </c>
      <c r="L110" t="s">
        <v>165</v>
      </c>
      <c r="M110" s="169">
        <v>25</v>
      </c>
      <c r="N110" s="142">
        <v>43466</v>
      </c>
      <c r="O110" s="142"/>
      <c r="Q110" t="s">
        <v>102</v>
      </c>
      <c r="R110">
        <v>1</v>
      </c>
    </row>
    <row r="111" spans="1:18" x14ac:dyDescent="0.25">
      <c r="A111" t="str">
        <f>TableMCDESIGN[[#This Row],[Study Package Code]]</f>
        <v>MKTG5011</v>
      </c>
      <c r="B111" s="5">
        <f>TableMCDESIGN[[#This Row],[Ver]]</f>
        <v>4</v>
      </c>
      <c r="D111" t="str">
        <f>TableMCDESIGN[[#This Row],[Structure Line]]</f>
        <v>Luxury Experience</v>
      </c>
      <c r="E111" s="87">
        <f>TableMCDESIGN[[#This Row],[Credit Points]]</f>
        <v>25</v>
      </c>
      <c r="G111" t="s">
        <v>65</v>
      </c>
      <c r="J111" t="s">
        <v>103</v>
      </c>
      <c r="K111" s="169">
        <v>4</v>
      </c>
      <c r="L111" t="s">
        <v>166</v>
      </c>
      <c r="M111" s="169">
        <v>25</v>
      </c>
      <c r="N111" s="142">
        <v>44927</v>
      </c>
      <c r="O111" s="142"/>
      <c r="Q111" t="s">
        <v>103</v>
      </c>
      <c r="R111">
        <v>4</v>
      </c>
    </row>
    <row r="112" spans="1:18" x14ac:dyDescent="0.25">
      <c r="A112" t="str">
        <f>TableMCDESIGN[[#This Row],[Study Package Code]]</f>
        <v>MKTG5013</v>
      </c>
      <c r="B112" s="5">
        <f>TableMCDESIGN[[#This Row],[Ver]]</f>
        <v>3</v>
      </c>
      <c r="D112" t="str">
        <f>TableMCDESIGN[[#This Row],[Structure Line]]</f>
        <v>Brand Semiotics and Storytelling</v>
      </c>
      <c r="E112" s="87">
        <f>TableMCDESIGN[[#This Row],[Credit Points]]</f>
        <v>25</v>
      </c>
      <c r="G112" t="s">
        <v>65</v>
      </c>
      <c r="J112" t="s">
        <v>104</v>
      </c>
      <c r="K112" s="169">
        <v>3</v>
      </c>
      <c r="L112" t="s">
        <v>167</v>
      </c>
      <c r="M112" s="169">
        <v>25</v>
      </c>
      <c r="N112" s="142">
        <v>43831</v>
      </c>
      <c r="O112" s="142"/>
      <c r="Q112" t="s">
        <v>104</v>
      </c>
      <c r="R112">
        <v>3</v>
      </c>
    </row>
    <row r="113" spans="1:18" x14ac:dyDescent="0.25">
      <c r="A113" t="str">
        <f>TableMCDESIGN[[#This Row],[Study Package Code]]</f>
        <v>MKTG6006</v>
      </c>
      <c r="B113" s="5">
        <f>TableMCDESIGN[[#This Row],[Ver]]</f>
        <v>1</v>
      </c>
      <c r="D113" t="str">
        <f>TableMCDESIGN[[#This Row],[Structure Line]]</f>
        <v>Digital and Interactive Marketing</v>
      </c>
      <c r="E113" s="87">
        <f>TableMCDESIGN[[#This Row],[Credit Points]]</f>
        <v>25</v>
      </c>
      <c r="G113" t="s">
        <v>65</v>
      </c>
      <c r="J113" t="s">
        <v>105</v>
      </c>
      <c r="K113" s="169">
        <v>1</v>
      </c>
      <c r="L113" t="s">
        <v>168</v>
      </c>
      <c r="M113" s="169">
        <v>25</v>
      </c>
      <c r="N113" s="142">
        <v>42005</v>
      </c>
      <c r="O113" s="142"/>
      <c r="Q113" t="s">
        <v>105</v>
      </c>
      <c r="R113">
        <v>1</v>
      </c>
    </row>
    <row r="114" spans="1:18" x14ac:dyDescent="0.25">
      <c r="A114" t="str">
        <f>TableMCDESIGN[[#This Row],[Study Package Code]]</f>
        <v>MKTG6011</v>
      </c>
      <c r="B114" s="5">
        <f>TableMCDESIGN[[#This Row],[Ver]]</f>
        <v>2</v>
      </c>
      <c r="D114" t="str">
        <f>TableMCDESIGN[[#This Row],[Structure Line]]</f>
        <v>Consumer Science &amp; Innovation</v>
      </c>
      <c r="E114" s="87">
        <f>TableMCDESIGN[[#This Row],[Credit Points]]</f>
        <v>25</v>
      </c>
      <c r="G114" t="s">
        <v>65</v>
      </c>
      <c r="J114" t="s">
        <v>122</v>
      </c>
      <c r="K114" s="169">
        <v>2</v>
      </c>
      <c r="L114" t="s">
        <v>169</v>
      </c>
      <c r="M114" s="169">
        <v>25</v>
      </c>
      <c r="N114" s="142">
        <v>44927</v>
      </c>
      <c r="O114" s="142"/>
      <c r="Q114" t="s">
        <v>122</v>
      </c>
      <c r="R114">
        <v>2</v>
      </c>
    </row>
    <row r="115" spans="1:18" x14ac:dyDescent="0.25">
      <c r="A115" t="str">
        <f>TableMCDESIGN[[#This Row],[Study Package Code]]</f>
        <v>NETS5001</v>
      </c>
      <c r="B115" s="5">
        <f>TableMCDESIGN[[#This Row],[Ver]]</f>
        <v>2</v>
      </c>
      <c r="D115" t="str">
        <f>TableMCDESIGN[[#This Row],[Structure Line]]</f>
        <v>Digital Culture and Everyday Life</v>
      </c>
      <c r="E115" s="87">
        <f>TableMCDESIGN[[#This Row],[Credit Points]]</f>
        <v>25</v>
      </c>
      <c r="G115" t="s">
        <v>65</v>
      </c>
      <c r="J115" t="s">
        <v>106</v>
      </c>
      <c r="K115" s="169">
        <v>2</v>
      </c>
      <c r="L115" t="s">
        <v>170</v>
      </c>
      <c r="M115" s="169">
        <v>25</v>
      </c>
      <c r="N115" s="142">
        <v>42736</v>
      </c>
      <c r="O115" s="142"/>
      <c r="Q115" t="s">
        <v>106</v>
      </c>
      <c r="R115">
        <v>2</v>
      </c>
    </row>
    <row r="116" spans="1:18" x14ac:dyDescent="0.25">
      <c r="A116" t="str">
        <f>TableMCDESIGN[[#This Row],[Study Package Code]]</f>
        <v>NETS5003</v>
      </c>
      <c r="B116" s="5">
        <f>TableMCDESIGN[[#This Row],[Ver]]</f>
        <v>3</v>
      </c>
      <c r="D116" t="str">
        <f>TableMCDESIGN[[#This Row],[Structure Line]]</f>
        <v>Online Power and Resistance</v>
      </c>
      <c r="E116" s="87">
        <f>TableMCDESIGN[[#This Row],[Credit Points]]</f>
        <v>25</v>
      </c>
      <c r="G116" t="s">
        <v>65</v>
      </c>
      <c r="J116" t="s">
        <v>107</v>
      </c>
      <c r="K116" s="169">
        <v>3</v>
      </c>
      <c r="L116" t="s">
        <v>171</v>
      </c>
      <c r="M116" s="169">
        <v>25</v>
      </c>
      <c r="N116" s="142">
        <v>44562</v>
      </c>
      <c r="O116" s="142"/>
      <c r="Q116" t="s">
        <v>107</v>
      </c>
      <c r="R116">
        <v>3</v>
      </c>
    </row>
    <row r="117" spans="1:18" x14ac:dyDescent="0.25">
      <c r="A117" t="str">
        <f>TableMCDESIGN[[#This Row],[Study Package Code]]</f>
        <v>NETS5004</v>
      </c>
      <c r="B117" s="5">
        <f>TableMCDESIGN[[#This Row],[Ver]]</f>
        <v>2</v>
      </c>
      <c r="D117" t="str">
        <f>TableMCDESIGN[[#This Row],[Structure Line]]</f>
        <v>Social Media, Communities and Networks</v>
      </c>
      <c r="E117" s="87">
        <f>TableMCDESIGN[[#This Row],[Credit Points]]</f>
        <v>25</v>
      </c>
      <c r="G117" t="s">
        <v>65</v>
      </c>
      <c r="J117" t="s">
        <v>108</v>
      </c>
      <c r="K117" s="169">
        <v>2</v>
      </c>
      <c r="L117" t="s">
        <v>172</v>
      </c>
      <c r="M117" s="169">
        <v>25</v>
      </c>
      <c r="N117" s="142">
        <v>42736</v>
      </c>
      <c r="O117" s="142"/>
      <c r="Q117" t="s">
        <v>108</v>
      </c>
      <c r="R117">
        <v>2</v>
      </c>
    </row>
    <row r="118" spans="1:18" x14ac:dyDescent="0.25">
      <c r="A118" t="str">
        <f>TableMCDESIGN[[#This Row],[Study Package Code]]</f>
        <v>NETS5005</v>
      </c>
      <c r="B118" s="5">
        <f>TableMCDESIGN[[#This Row],[Ver]]</f>
        <v>2</v>
      </c>
      <c r="D118" t="str">
        <f>TableMCDESIGN[[#This Row],[Structure Line]]</f>
        <v>Writing on the Web</v>
      </c>
      <c r="E118" s="87">
        <f>TableMCDESIGN[[#This Row],[Credit Points]]</f>
        <v>25</v>
      </c>
      <c r="G118" t="s">
        <v>65</v>
      </c>
      <c r="J118" t="s">
        <v>109</v>
      </c>
      <c r="K118" s="169">
        <v>2</v>
      </c>
      <c r="L118" t="s">
        <v>173</v>
      </c>
      <c r="M118" s="169">
        <v>25</v>
      </c>
      <c r="N118" s="142">
        <v>42736</v>
      </c>
      <c r="O118" s="142"/>
      <c r="Q118" t="s">
        <v>109</v>
      </c>
      <c r="R118">
        <v>2</v>
      </c>
    </row>
    <row r="119" spans="1:18" x14ac:dyDescent="0.25">
      <c r="A119" t="str">
        <f>TableMCDESIGN[[#This Row],[Study Package Code]]</f>
        <v>NETS5006</v>
      </c>
      <c r="B119" s="5">
        <f>TableMCDESIGN[[#This Row],[Ver]]</f>
        <v>2</v>
      </c>
      <c r="D119" t="str">
        <f>TableMCDESIGN[[#This Row],[Structure Line]]</f>
        <v>The Digital Economy</v>
      </c>
      <c r="E119" s="87">
        <f>TableMCDESIGN[[#This Row],[Credit Points]]</f>
        <v>25</v>
      </c>
      <c r="G119" t="s">
        <v>65</v>
      </c>
      <c r="J119" t="s">
        <v>110</v>
      </c>
      <c r="K119" s="169">
        <v>2</v>
      </c>
      <c r="L119" t="s">
        <v>174</v>
      </c>
      <c r="M119" s="169">
        <v>25</v>
      </c>
      <c r="N119" s="142">
        <v>42736</v>
      </c>
      <c r="O119" s="142"/>
      <c r="Q119" t="s">
        <v>110</v>
      </c>
      <c r="R119">
        <v>2</v>
      </c>
    </row>
    <row r="120" spans="1:18" x14ac:dyDescent="0.25">
      <c r="A120" t="str">
        <f>TableMCDESIGN[[#This Row],[Study Package Code]]</f>
        <v>NETS5007</v>
      </c>
      <c r="B120" s="5">
        <f>TableMCDESIGN[[#This Row],[Ver]]</f>
        <v>2</v>
      </c>
      <c r="D120" t="str">
        <f>TableMCDESIGN[[#This Row],[Structure Line]]</f>
        <v>Internet Collaboration and Innovation</v>
      </c>
      <c r="E120" s="87">
        <f>TableMCDESIGN[[#This Row],[Credit Points]]</f>
        <v>25</v>
      </c>
      <c r="G120" t="s">
        <v>65</v>
      </c>
      <c r="J120" t="s">
        <v>111</v>
      </c>
      <c r="K120" s="169">
        <v>2</v>
      </c>
      <c r="L120" t="s">
        <v>175</v>
      </c>
      <c r="M120" s="169">
        <v>25</v>
      </c>
      <c r="N120" s="142">
        <v>42736</v>
      </c>
      <c r="O120" s="142"/>
      <c r="Q120" t="s">
        <v>111</v>
      </c>
      <c r="R120">
        <v>2</v>
      </c>
    </row>
    <row r="121" spans="1:18" x14ac:dyDescent="0.25">
      <c r="A121" t="str">
        <f>TableMCDESIGN[[#This Row],[Study Package Code]]</f>
        <v>NETS5009</v>
      </c>
      <c r="B121" s="5">
        <f>TableMCDESIGN[[#This Row],[Ver]]</f>
        <v>3</v>
      </c>
      <c r="D121" t="str">
        <f>TableMCDESIGN[[#This Row],[Structure Line]]</f>
        <v>Digital and Social Media Development Futures</v>
      </c>
      <c r="E121" s="87">
        <f>TableMCDESIGN[[#This Row],[Credit Points]]</f>
        <v>25</v>
      </c>
      <c r="G121" t="s">
        <v>65</v>
      </c>
      <c r="J121" t="s">
        <v>112</v>
      </c>
      <c r="K121" s="169">
        <v>3</v>
      </c>
      <c r="L121" t="s">
        <v>176</v>
      </c>
      <c r="M121" s="169">
        <v>25</v>
      </c>
      <c r="N121" s="142">
        <v>44927</v>
      </c>
      <c r="O121" s="142"/>
      <c r="Q121" t="s">
        <v>112</v>
      </c>
      <c r="R121">
        <v>3</v>
      </c>
    </row>
    <row r="122" spans="1:18" x14ac:dyDescent="0.25">
      <c r="A122" t="str">
        <f>TableMCDESIGN[[#This Row],[Study Package Code]]</f>
        <v>NETS5010</v>
      </c>
      <c r="B122" s="5">
        <f>TableMCDESIGN[[#This Row],[Ver]]</f>
        <v>1</v>
      </c>
      <c r="D122" t="str">
        <f>TableMCDESIGN[[#This Row],[Structure Line]]</f>
        <v>Web Media</v>
      </c>
      <c r="E122" s="87">
        <f>TableMCDESIGN[[#This Row],[Credit Points]]</f>
        <v>25</v>
      </c>
      <c r="G122" t="s">
        <v>65</v>
      </c>
      <c r="J122" t="s">
        <v>113</v>
      </c>
      <c r="K122" s="169">
        <v>1</v>
      </c>
      <c r="L122" t="s">
        <v>177</v>
      </c>
      <c r="M122" s="169">
        <v>25</v>
      </c>
      <c r="N122" s="142">
        <v>42005</v>
      </c>
      <c r="O122" s="142"/>
      <c r="Q122" t="s">
        <v>113</v>
      </c>
      <c r="R122">
        <v>1</v>
      </c>
    </row>
    <row r="123" spans="1:18" x14ac:dyDescent="0.25">
      <c r="A123" t="str">
        <f>TableMCDESIGN[[#This Row],[Study Package Code]]</f>
        <v>NETS5011</v>
      </c>
      <c r="B123" s="5">
        <f>TableMCDESIGN[[#This Row],[Ver]]</f>
        <v>3</v>
      </c>
      <c r="D123" t="str">
        <f>TableMCDESIGN[[#This Row],[Structure Line]]</f>
        <v>Online Games and Play</v>
      </c>
      <c r="E123" s="87">
        <f>TableMCDESIGN[[#This Row],[Credit Points]]</f>
        <v>25</v>
      </c>
      <c r="G123" t="s">
        <v>65</v>
      </c>
      <c r="J123" t="s">
        <v>114</v>
      </c>
      <c r="K123" s="169">
        <v>3</v>
      </c>
      <c r="L123" t="s">
        <v>215</v>
      </c>
      <c r="M123" s="169">
        <v>25</v>
      </c>
      <c r="N123" s="142">
        <v>45292</v>
      </c>
      <c r="O123" s="142"/>
      <c r="Q123" t="s">
        <v>114</v>
      </c>
      <c r="R123">
        <v>2</v>
      </c>
    </row>
    <row r="124" spans="1:18" x14ac:dyDescent="0.25">
      <c r="A124" t="str">
        <f>TableMCDESIGN[[#This Row],[Study Package Code]]</f>
        <v>PRJM6000</v>
      </c>
      <c r="B124" s="5">
        <f>TableMCDESIGN[[#This Row],[Ver]]</f>
        <v>1</v>
      </c>
      <c r="D124" t="str">
        <f>TableMCDESIGN[[#This Row],[Structure Line]]</f>
        <v>Project Management Overview</v>
      </c>
      <c r="E124" s="87">
        <f>TableMCDESIGN[[#This Row],[Credit Points]]</f>
        <v>25</v>
      </c>
      <c r="G124" t="s">
        <v>65</v>
      </c>
      <c r="J124" t="s">
        <v>115</v>
      </c>
      <c r="K124" s="169">
        <v>1</v>
      </c>
      <c r="L124" t="s">
        <v>182</v>
      </c>
      <c r="M124" s="169">
        <v>25</v>
      </c>
      <c r="N124" s="142">
        <v>42005</v>
      </c>
      <c r="O124" s="142"/>
      <c r="Q124" t="s">
        <v>115</v>
      </c>
      <c r="R124">
        <v>1</v>
      </c>
    </row>
    <row r="125" spans="1:18" x14ac:dyDescent="0.25">
      <c r="A125" t="str">
        <f>TableMCDESIGN[[#This Row],[Study Package Code]]</f>
        <v>PRJM6001</v>
      </c>
      <c r="B125" s="5">
        <f>TableMCDESIGN[[#This Row],[Ver]]</f>
        <v>1</v>
      </c>
      <c r="D125" t="str">
        <f>TableMCDESIGN[[#This Row],[Structure Line]]</f>
        <v>Project Cost Management</v>
      </c>
      <c r="E125" s="87">
        <f>TableMCDESIGN[[#This Row],[Credit Points]]</f>
        <v>25</v>
      </c>
      <c r="G125" t="s">
        <v>65</v>
      </c>
      <c r="J125" t="s">
        <v>116</v>
      </c>
      <c r="K125" s="169">
        <v>1</v>
      </c>
      <c r="L125" t="s">
        <v>183</v>
      </c>
      <c r="M125" s="169">
        <v>25</v>
      </c>
      <c r="N125" s="142">
        <v>42005</v>
      </c>
      <c r="O125" s="142"/>
      <c r="Q125" t="s">
        <v>116</v>
      </c>
      <c r="R125">
        <v>1</v>
      </c>
    </row>
    <row r="126" spans="1:18" x14ac:dyDescent="0.25">
      <c r="A126" t="str">
        <f>TableMCDESIGN[[#This Row],[Study Package Code]]</f>
        <v>PRJM6010</v>
      </c>
      <c r="B126" s="5">
        <f>TableMCDESIGN[[#This Row],[Ver]]</f>
        <v>1</v>
      </c>
      <c r="D126" t="str">
        <f>TableMCDESIGN[[#This Row],[Structure Line]]</f>
        <v>Project and People</v>
      </c>
      <c r="E126" s="87">
        <f>TableMCDESIGN[[#This Row],[Credit Points]]</f>
        <v>25</v>
      </c>
      <c r="G126" t="s">
        <v>65</v>
      </c>
      <c r="J126" t="s">
        <v>117</v>
      </c>
      <c r="K126" s="169">
        <v>1</v>
      </c>
      <c r="L126" t="s">
        <v>184</v>
      </c>
      <c r="M126" s="169">
        <v>25</v>
      </c>
      <c r="N126" s="142">
        <v>42005</v>
      </c>
      <c r="O126" s="142"/>
      <c r="Q126" t="s">
        <v>117</v>
      </c>
      <c r="R126">
        <v>1</v>
      </c>
    </row>
    <row r="127" spans="1:18" x14ac:dyDescent="0.25">
      <c r="A127" t="str">
        <f>TableMCDESIGN[[#This Row],[Study Package Code]]</f>
        <v>PUBH6003</v>
      </c>
      <c r="B127" s="5">
        <f>TableMCDESIGN[[#This Row],[Ver]]</f>
        <v>2</v>
      </c>
      <c r="D127" t="str">
        <f>TableMCDESIGN[[#This Row],[Structure Line]]</f>
        <v>Health Policy and Decision Making</v>
      </c>
      <c r="E127" s="87">
        <f>TableMCDESIGN[[#This Row],[Credit Points]]</f>
        <v>25</v>
      </c>
      <c r="G127" t="s">
        <v>65</v>
      </c>
      <c r="J127" t="s">
        <v>118</v>
      </c>
      <c r="K127" s="169">
        <v>2</v>
      </c>
      <c r="L127" t="s">
        <v>185</v>
      </c>
      <c r="M127" s="169">
        <v>25</v>
      </c>
      <c r="N127" s="142">
        <v>42736</v>
      </c>
      <c r="O127" s="142"/>
      <c r="Q127" t="s">
        <v>118</v>
      </c>
      <c r="R127">
        <v>2</v>
      </c>
    </row>
    <row r="128" spans="1:18" x14ac:dyDescent="0.25">
      <c r="A128" t="str">
        <f>TableMCDESIGN[[#This Row],[Study Package Code]]</f>
        <v>SUST5001</v>
      </c>
      <c r="B128" s="5">
        <f>TableMCDESIGN[[#This Row],[Ver]]</f>
        <v>1</v>
      </c>
      <c r="D128" t="str">
        <f>TableMCDESIGN[[#This Row],[Structure Line]]</f>
        <v>Urban Design for Sustainability</v>
      </c>
      <c r="E128" s="87">
        <f>TableMCDESIGN[[#This Row],[Credit Points]]</f>
        <v>25</v>
      </c>
      <c r="G128" t="s">
        <v>65</v>
      </c>
      <c r="J128" t="s">
        <v>123</v>
      </c>
      <c r="K128" s="169">
        <v>1</v>
      </c>
      <c r="L128" t="s">
        <v>186</v>
      </c>
      <c r="M128" s="169">
        <v>25</v>
      </c>
      <c r="N128" s="142">
        <v>42005</v>
      </c>
      <c r="O128" s="142"/>
      <c r="Q128" t="s">
        <v>123</v>
      </c>
      <c r="R128">
        <v>1</v>
      </c>
    </row>
    <row r="129" spans="1:18" x14ac:dyDescent="0.25">
      <c r="A129" t="str">
        <f>TableMCDESIGN[[#This Row],[Study Package Code]]</f>
        <v>SUST5005</v>
      </c>
      <c r="B129" s="5">
        <f>TableMCDESIGN[[#This Row],[Ver]]</f>
        <v>2</v>
      </c>
      <c r="D129" t="str">
        <f>TableMCDESIGN[[#This Row],[Structure Line]]</f>
        <v>Future Cities</v>
      </c>
      <c r="E129" s="87">
        <f>TableMCDESIGN[[#This Row],[Credit Points]]</f>
        <v>25</v>
      </c>
      <c r="G129" t="s">
        <v>65</v>
      </c>
      <c r="J129" t="s">
        <v>119</v>
      </c>
      <c r="K129" s="169">
        <v>2</v>
      </c>
      <c r="L129" t="s">
        <v>187</v>
      </c>
      <c r="M129" s="169">
        <v>25</v>
      </c>
      <c r="N129" s="142">
        <v>43831</v>
      </c>
      <c r="O129" s="142"/>
      <c r="Q129" t="s">
        <v>119</v>
      </c>
      <c r="R129">
        <v>2</v>
      </c>
    </row>
    <row r="130" spans="1:18" x14ac:dyDescent="0.25">
      <c r="A130" t="str">
        <f>TableMCDESIGN[[#This Row],[Study Package Code]]</f>
        <v>URDE6006</v>
      </c>
      <c r="B130" s="5">
        <f>TableMCDESIGN[[#This Row],[Ver]]</f>
        <v>1</v>
      </c>
      <c r="D130" t="str">
        <f>TableMCDESIGN[[#This Row],[Structure Line]]</f>
        <v>Design and Built Environment Research Methods</v>
      </c>
      <c r="E130" s="87">
        <f>TableMCDESIGN[[#This Row],[Credit Points]]</f>
        <v>25</v>
      </c>
      <c r="G130" t="s">
        <v>65</v>
      </c>
      <c r="J130" t="s">
        <v>92</v>
      </c>
      <c r="K130" s="169">
        <v>1</v>
      </c>
      <c r="L130" t="s">
        <v>203</v>
      </c>
      <c r="M130" s="169">
        <v>25</v>
      </c>
      <c r="N130" s="142">
        <v>44562</v>
      </c>
      <c r="O130" s="142"/>
      <c r="Q130" t="s">
        <v>92</v>
      </c>
      <c r="R130">
        <v>1</v>
      </c>
    </row>
  </sheetData>
  <conditionalFormatting sqref="O41:O80 O3:O38 O84:O130">
    <cfRule type="notContainsBlanks" dxfId="31" priority="6">
      <formula>LEN(TRIM(O3))&gt;0</formula>
    </cfRule>
  </conditionalFormatting>
  <conditionalFormatting sqref="Q2:R130">
    <cfRule type="expression" dxfId="30" priority="3">
      <formula>Q2&lt;&gt;J2</formula>
    </cfRule>
  </conditionalFormatting>
  <conditionalFormatting sqref="J3:J38">
    <cfRule type="duplicateValues" dxfId="29" priority="78"/>
  </conditionalFormatting>
  <conditionalFormatting sqref="J41:J80">
    <cfRule type="duplicateValues" dxfId="28" priority="81"/>
  </conditionalFormatting>
  <conditionalFormatting sqref="J84:J130">
    <cfRule type="duplicateValues" dxfId="27" priority="82"/>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F28" sqref="F28"/>
    </sheetView>
  </sheetViews>
  <sheetFormatPr defaultRowHeight="15.75" x14ac:dyDescent="0.25"/>
  <cols>
    <col min="1" max="1" width="39.625" bestFit="1" customWidth="1"/>
    <col min="2" max="2" width="9.875" bestFit="1" customWidth="1"/>
    <col min="3" max="3" width="8.5" bestFit="1" customWidth="1"/>
    <col min="4" max="4" width="10.625" bestFit="1" customWidth="1"/>
    <col min="5" max="5" width="9.5" bestFit="1" customWidth="1"/>
    <col min="6" max="6" width="16.125" bestFit="1" customWidth="1"/>
    <col min="7" max="7" width="10.375" bestFit="1" customWidth="1"/>
  </cols>
  <sheetData>
    <row r="1" spans="1:7" x14ac:dyDescent="0.25">
      <c r="A1" t="s">
        <v>204</v>
      </c>
      <c r="F1" s="153" t="s">
        <v>205</v>
      </c>
      <c r="G1" s="155">
        <v>45316</v>
      </c>
    </row>
    <row r="2" spans="1:7" x14ac:dyDescent="0.25">
      <c r="B2" t="s">
        <v>199</v>
      </c>
      <c r="D2" t="s">
        <v>200</v>
      </c>
    </row>
    <row r="3" spans="1:7" x14ac:dyDescent="0.25">
      <c r="A3" t="s">
        <v>206</v>
      </c>
      <c r="B3" t="s">
        <v>207</v>
      </c>
      <c r="C3" t="s">
        <v>208</v>
      </c>
      <c r="D3" t="s">
        <v>209</v>
      </c>
      <c r="E3" t="s">
        <v>210</v>
      </c>
    </row>
    <row r="4" spans="1:7" x14ac:dyDescent="0.25">
      <c r="A4" t="s">
        <v>91</v>
      </c>
      <c r="B4">
        <v>1</v>
      </c>
    </row>
    <row r="5" spans="1:7" x14ac:dyDescent="0.25">
      <c r="A5" t="s">
        <v>93</v>
      </c>
      <c r="B5">
        <v>1</v>
      </c>
      <c r="D5">
        <v>1</v>
      </c>
    </row>
    <row r="6" spans="1:7" x14ac:dyDescent="0.25">
      <c r="A6" t="s">
        <v>94</v>
      </c>
      <c r="B6">
        <v>1</v>
      </c>
    </row>
    <row r="7" spans="1:7" x14ac:dyDescent="0.25">
      <c r="A7" t="s">
        <v>58</v>
      </c>
      <c r="B7">
        <v>1</v>
      </c>
    </row>
    <row r="8" spans="1:7" x14ac:dyDescent="0.25">
      <c r="A8" t="s">
        <v>48</v>
      </c>
      <c r="B8">
        <v>1</v>
      </c>
    </row>
    <row r="9" spans="1:7" x14ac:dyDescent="0.25">
      <c r="A9" t="s">
        <v>53</v>
      </c>
      <c r="B9">
        <v>1</v>
      </c>
    </row>
    <row r="10" spans="1:7" x14ac:dyDescent="0.25">
      <c r="A10" t="s">
        <v>54</v>
      </c>
      <c r="D10">
        <v>1</v>
      </c>
    </row>
    <row r="11" spans="1:7" x14ac:dyDescent="0.25">
      <c r="A11" t="s">
        <v>51</v>
      </c>
      <c r="D11">
        <v>1</v>
      </c>
    </row>
    <row r="12" spans="1:7" x14ac:dyDescent="0.25">
      <c r="A12" t="s">
        <v>59</v>
      </c>
      <c r="D12">
        <v>1</v>
      </c>
    </row>
    <row r="13" spans="1:7" x14ac:dyDescent="0.25">
      <c r="A13" t="s">
        <v>82</v>
      </c>
      <c r="B13">
        <v>1</v>
      </c>
      <c r="D13">
        <v>1</v>
      </c>
    </row>
    <row r="14" spans="1:7" x14ac:dyDescent="0.25">
      <c r="A14" t="s">
        <v>79</v>
      </c>
      <c r="D14">
        <v>1</v>
      </c>
    </row>
    <row r="15" spans="1:7" x14ac:dyDescent="0.25">
      <c r="A15" t="s">
        <v>85</v>
      </c>
      <c r="B15">
        <v>1</v>
      </c>
      <c r="D15">
        <v>1</v>
      </c>
    </row>
    <row r="16" spans="1:7" x14ac:dyDescent="0.25">
      <c r="A16" t="s">
        <v>77</v>
      </c>
      <c r="B16">
        <v>1</v>
      </c>
    </row>
    <row r="17" spans="1:5" x14ac:dyDescent="0.25">
      <c r="A17" t="s">
        <v>83</v>
      </c>
      <c r="D17">
        <v>1</v>
      </c>
    </row>
    <row r="18" spans="1:5" x14ac:dyDescent="0.25">
      <c r="A18" t="s">
        <v>95</v>
      </c>
      <c r="B18">
        <v>1</v>
      </c>
      <c r="C18">
        <v>1</v>
      </c>
    </row>
    <row r="19" spans="1:5" x14ac:dyDescent="0.25">
      <c r="A19" t="s">
        <v>96</v>
      </c>
      <c r="B19">
        <v>1</v>
      </c>
      <c r="C19">
        <v>1</v>
      </c>
      <c r="D19">
        <v>1</v>
      </c>
      <c r="E19">
        <v>1</v>
      </c>
    </row>
    <row r="20" spans="1:5" x14ac:dyDescent="0.25">
      <c r="A20" t="s">
        <v>97</v>
      </c>
      <c r="B20">
        <v>1</v>
      </c>
      <c r="C20">
        <v>1</v>
      </c>
      <c r="D20">
        <v>1</v>
      </c>
      <c r="E20">
        <v>1</v>
      </c>
    </row>
    <row r="21" spans="1:5" x14ac:dyDescent="0.25">
      <c r="A21" t="s">
        <v>99</v>
      </c>
      <c r="D21">
        <v>1</v>
      </c>
    </row>
    <row r="22" spans="1:5" x14ac:dyDescent="0.25">
      <c r="A22" t="s">
        <v>100</v>
      </c>
      <c r="D22">
        <v>1</v>
      </c>
    </row>
    <row r="23" spans="1:5" x14ac:dyDescent="0.25">
      <c r="A23" t="s">
        <v>101</v>
      </c>
      <c r="D23">
        <v>1</v>
      </c>
    </row>
    <row r="24" spans="1:5" x14ac:dyDescent="0.25">
      <c r="A24" t="s">
        <v>102</v>
      </c>
      <c r="B24">
        <v>1</v>
      </c>
      <c r="D24">
        <v>1</v>
      </c>
    </row>
    <row r="25" spans="1:5" x14ac:dyDescent="0.25">
      <c r="A25" t="s">
        <v>103</v>
      </c>
      <c r="D25">
        <v>1</v>
      </c>
    </row>
    <row r="26" spans="1:5" x14ac:dyDescent="0.25">
      <c r="A26" t="s">
        <v>104</v>
      </c>
      <c r="B26">
        <v>1</v>
      </c>
      <c r="D26">
        <v>1</v>
      </c>
    </row>
    <row r="27" spans="1:5" x14ac:dyDescent="0.25">
      <c r="A27" t="s">
        <v>105</v>
      </c>
      <c r="B27">
        <v>1</v>
      </c>
      <c r="D27">
        <v>1</v>
      </c>
    </row>
    <row r="28" spans="1:5" x14ac:dyDescent="0.25">
      <c r="A28" t="s">
        <v>106</v>
      </c>
      <c r="D28">
        <v>1</v>
      </c>
      <c r="E28">
        <v>1</v>
      </c>
    </row>
    <row r="29" spans="1:5" x14ac:dyDescent="0.25">
      <c r="A29" t="s">
        <v>107</v>
      </c>
      <c r="E29">
        <v>1</v>
      </c>
    </row>
    <row r="30" spans="1:5" x14ac:dyDescent="0.25">
      <c r="A30" t="s">
        <v>108</v>
      </c>
      <c r="B30">
        <v>1</v>
      </c>
      <c r="C30">
        <v>1</v>
      </c>
    </row>
    <row r="31" spans="1:5" x14ac:dyDescent="0.25">
      <c r="A31" t="s">
        <v>109</v>
      </c>
      <c r="D31">
        <v>1</v>
      </c>
      <c r="E31">
        <v>1</v>
      </c>
    </row>
    <row r="32" spans="1:5" x14ac:dyDescent="0.25">
      <c r="A32" t="s">
        <v>110</v>
      </c>
      <c r="D32">
        <v>1</v>
      </c>
      <c r="E32">
        <v>1</v>
      </c>
    </row>
    <row r="33" spans="1:5" x14ac:dyDescent="0.25">
      <c r="A33" t="s">
        <v>111</v>
      </c>
      <c r="C33">
        <v>1</v>
      </c>
    </row>
    <row r="34" spans="1:5" x14ac:dyDescent="0.25">
      <c r="A34" t="s">
        <v>112</v>
      </c>
      <c r="E34">
        <v>1</v>
      </c>
    </row>
    <row r="35" spans="1:5" x14ac:dyDescent="0.25">
      <c r="A35" t="s">
        <v>113</v>
      </c>
      <c r="B35">
        <v>1</v>
      </c>
      <c r="C35">
        <v>1</v>
      </c>
    </row>
    <row r="36" spans="1:5" x14ac:dyDescent="0.25">
      <c r="A36" t="s">
        <v>114</v>
      </c>
      <c r="B36">
        <v>1</v>
      </c>
      <c r="C36">
        <v>1</v>
      </c>
    </row>
    <row r="37" spans="1:5" x14ac:dyDescent="0.25">
      <c r="A37" t="s">
        <v>115</v>
      </c>
      <c r="B37">
        <v>1</v>
      </c>
      <c r="C37">
        <v>1</v>
      </c>
      <c r="D37">
        <v>1</v>
      </c>
      <c r="E37">
        <v>1</v>
      </c>
    </row>
    <row r="38" spans="1:5" x14ac:dyDescent="0.25">
      <c r="A38" t="s">
        <v>116</v>
      </c>
      <c r="B38">
        <v>1</v>
      </c>
      <c r="C38">
        <v>1</v>
      </c>
      <c r="D38">
        <v>1</v>
      </c>
      <c r="E38">
        <v>1</v>
      </c>
    </row>
    <row r="39" spans="1:5" x14ac:dyDescent="0.25">
      <c r="A39" t="s">
        <v>117</v>
      </c>
      <c r="B39">
        <v>1</v>
      </c>
      <c r="C39">
        <v>1</v>
      </c>
      <c r="D39">
        <v>1</v>
      </c>
      <c r="E39">
        <v>1</v>
      </c>
    </row>
    <row r="40" spans="1:5" x14ac:dyDescent="0.25">
      <c r="A40" t="s">
        <v>118</v>
      </c>
      <c r="B40">
        <v>1</v>
      </c>
      <c r="C40">
        <v>1</v>
      </c>
    </row>
    <row r="41" spans="1:5" x14ac:dyDescent="0.25">
      <c r="A41" t="s">
        <v>119</v>
      </c>
      <c r="B41">
        <v>1</v>
      </c>
      <c r="C41">
        <v>1</v>
      </c>
    </row>
    <row r="42" spans="1:5" x14ac:dyDescent="0.25">
      <c r="A42" t="s">
        <v>92</v>
      </c>
      <c r="B42">
        <v>1</v>
      </c>
      <c r="C42">
        <v>1</v>
      </c>
      <c r="D42">
        <v>1</v>
      </c>
      <c r="E42">
        <v>1</v>
      </c>
    </row>
  </sheetData>
  <conditionalFormatting sqref="A4:A42">
    <cfRule type="duplicateValues" dxfId="0" priority="94"/>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ba69df13-0c3c-4942-8695-6ca01564010c"/>
    <ds:schemaRef ds:uri="http://schemas.microsoft.com/office/infopath/2007/PartnerControls"/>
    <ds:schemaRef ds:uri="http://purl.org/dc/elements/1.1/"/>
    <ds:schemaRef ds:uri="2380bd5d-8f09-40a9-a9cb-2482ec2cd2ca"/>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A1A2DAD6-80A6-42C6-B83A-194A74E7D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DESIGN</vt:lpstr>
      <vt:lpstr>Unitsets</vt:lpstr>
      <vt:lpstr>Handbook</vt:lpstr>
      <vt:lpstr>Structures</vt:lpstr>
      <vt:lpstr>Availabilities</vt:lpstr>
      <vt:lpstr>DESIGN!Print_Area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2024-01-29T03:46:53Z</cp:lastPrinted>
  <dcterms:created xsi:type="dcterms:W3CDTF">2022-02-28T04:48:12Z</dcterms:created>
  <dcterms:modified xsi:type="dcterms:W3CDTF">2024-01-29T03:51:18Z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