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64011"/>
  <mc:AlternateContent xmlns:mc="http://schemas.openxmlformats.org/markup-compatibility/2006">
    <mc:Choice Requires="x15">
      <x15ac:absPath xmlns:x15ac="http://schemas.microsoft.com/office/spreadsheetml/2010/11/ac" url="C:\Users\259378F\Downloads\"/>
    </mc:Choice>
  </mc:AlternateContent>
  <workbookProtection workbookAlgorithmName="SHA-512" workbookHashValue="qjZ9hXkZRbdTrE5TANJdkJ2KtM9YFvfdWJ2fCUeGUTIu7BtBSCiM9WOTXlXzie8p5C6BonyNhhuEuKKAtI/0Qw==" workbookSaltValue="wWCf0khu87ASplZhRb8VnA==" workbookSpinCount="100000" lockStructure="1"/>
  <bookViews>
    <workbookView xWindow="0" yWindow="0" windowWidth="28800" windowHeight="13800"/>
  </bookViews>
  <sheets>
    <sheet name="MC-ARCH" sheetId="5" r:id="rId1"/>
    <sheet name="Unitsets" sheetId="2" state="hidden" r:id="rId2"/>
    <sheet name="Handbook" sheetId="3" state="hidden" r:id="rId3"/>
    <sheet name="Structures" sheetId="8" state="hidden" r:id="rId4"/>
    <sheet name="Availabilities" sheetId="9" state="hidden" r:id="rId5"/>
  </sheets>
  <definedNames>
    <definedName name="_xlnm._FilterDatabase" localSheetId="2" hidden="1">Handbook!$A$2:$I$2</definedName>
    <definedName name="_xlnm.Print_Area" localSheetId="0">'MC-ARCH'!$A$1:$L$51</definedName>
    <definedName name="RangeUnitsets">Unitsets!$K$3:$N$19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7" i="3" l="1"/>
  <c r="I37" i="3"/>
  <c r="H37" i="3"/>
  <c r="G37" i="3"/>
  <c r="J36" i="3"/>
  <c r="I36" i="3"/>
  <c r="H36" i="3"/>
  <c r="G36" i="3"/>
  <c r="J35" i="3"/>
  <c r="I35" i="3"/>
  <c r="H35" i="3"/>
  <c r="G35" i="3"/>
  <c r="J34" i="3"/>
  <c r="I34" i="3"/>
  <c r="H34" i="3"/>
  <c r="G34" i="3"/>
  <c r="J33" i="3"/>
  <c r="I33" i="3"/>
  <c r="H33" i="3"/>
  <c r="G33" i="3"/>
  <c r="J32" i="3"/>
  <c r="I32" i="3"/>
  <c r="H32" i="3"/>
  <c r="G32" i="3"/>
  <c r="J31" i="3"/>
  <c r="I31" i="3"/>
  <c r="H31" i="3"/>
  <c r="G31" i="3"/>
  <c r="J30" i="3"/>
  <c r="I30" i="3"/>
  <c r="H30" i="3"/>
  <c r="G30" i="3"/>
  <c r="J29" i="3"/>
  <c r="I29" i="3"/>
  <c r="H29" i="3"/>
  <c r="G29" i="3"/>
  <c r="J28" i="3"/>
  <c r="I28" i="3"/>
  <c r="H28" i="3"/>
  <c r="G28" i="3"/>
  <c r="J27" i="3"/>
  <c r="I27" i="3"/>
  <c r="H27" i="3"/>
  <c r="G27" i="3"/>
  <c r="J26" i="3"/>
  <c r="I26" i="3"/>
  <c r="H26" i="3"/>
  <c r="G26" i="3"/>
  <c r="J25" i="3"/>
  <c r="I25" i="3"/>
  <c r="H25" i="3"/>
  <c r="G25" i="3"/>
  <c r="J24" i="3"/>
  <c r="I24" i="3"/>
  <c r="H24" i="3"/>
  <c r="G24" i="3"/>
  <c r="J23" i="3"/>
  <c r="I23" i="3"/>
  <c r="H23" i="3"/>
  <c r="G23" i="3"/>
  <c r="J22" i="3"/>
  <c r="I22" i="3"/>
  <c r="H22" i="3"/>
  <c r="G22" i="3"/>
  <c r="J21" i="3"/>
  <c r="I21" i="3"/>
  <c r="H21" i="3"/>
  <c r="G21" i="3"/>
  <c r="J20" i="3"/>
  <c r="I20" i="3"/>
  <c r="H20" i="3"/>
  <c r="G20" i="3"/>
  <c r="J19" i="3"/>
  <c r="I19" i="3"/>
  <c r="H19" i="3"/>
  <c r="G19" i="3"/>
  <c r="J18" i="3"/>
  <c r="I18" i="3"/>
  <c r="H18" i="3"/>
  <c r="G18" i="3"/>
  <c r="J16" i="3"/>
  <c r="I16" i="3"/>
  <c r="H16" i="3"/>
  <c r="G16" i="3"/>
  <c r="J17" i="3"/>
  <c r="I17" i="3"/>
  <c r="H17" i="3"/>
  <c r="G17" i="3"/>
  <c r="J15" i="3"/>
  <c r="I15" i="3"/>
  <c r="H15" i="3"/>
  <c r="G15" i="3"/>
  <c r="J14" i="3"/>
  <c r="I14" i="3"/>
  <c r="H14" i="3"/>
  <c r="G14" i="3"/>
  <c r="J13" i="3"/>
  <c r="I13" i="3"/>
  <c r="H13" i="3"/>
  <c r="G13" i="3"/>
  <c r="J12" i="3"/>
  <c r="I12" i="3"/>
  <c r="H12" i="3"/>
  <c r="G12" i="3"/>
  <c r="J11" i="3"/>
  <c r="I11" i="3"/>
  <c r="H11" i="3"/>
  <c r="G11" i="3"/>
  <c r="J10" i="3"/>
  <c r="I10" i="3"/>
  <c r="H10" i="3"/>
  <c r="G10" i="3"/>
  <c r="J9" i="3"/>
  <c r="I9" i="3"/>
  <c r="H9" i="3"/>
  <c r="G9" i="3"/>
  <c r="J8" i="3"/>
  <c r="I8" i="3"/>
  <c r="H8" i="3"/>
  <c r="G8" i="3"/>
  <c r="J7" i="3"/>
  <c r="I7" i="3"/>
  <c r="H7" i="3"/>
  <c r="G7" i="3"/>
  <c r="J6" i="3"/>
  <c r="I6" i="3"/>
  <c r="H6" i="3"/>
  <c r="G6" i="3"/>
  <c r="J5" i="3"/>
  <c r="I5" i="3"/>
  <c r="H5" i="3"/>
  <c r="G5" i="3"/>
  <c r="L16" i="3"/>
  <c r="H4" i="3" l="1"/>
  <c r="J4" i="3" l="1"/>
  <c r="I4" i="3"/>
  <c r="G4" i="3"/>
  <c r="K47" i="5" l="1"/>
  <c r="J47" i="5"/>
  <c r="I47" i="5"/>
  <c r="H47" i="5"/>
  <c r="K46" i="5"/>
  <c r="J46" i="5"/>
  <c r="I46" i="5"/>
  <c r="H46" i="5"/>
  <c r="K45" i="5"/>
  <c r="K44" i="5"/>
  <c r="J44" i="5"/>
  <c r="I44" i="5"/>
  <c r="H44" i="5"/>
  <c r="K43" i="5"/>
  <c r="J43" i="5"/>
  <c r="I43" i="5"/>
  <c r="H43" i="5"/>
  <c r="K42" i="5"/>
  <c r="J42" i="5"/>
  <c r="I42" i="5"/>
  <c r="H42" i="5"/>
  <c r="K41" i="5"/>
  <c r="J41" i="5"/>
  <c r="I41" i="5"/>
  <c r="H41" i="5"/>
  <c r="K40" i="5"/>
  <c r="J40" i="5"/>
  <c r="I40" i="5"/>
  <c r="H40" i="5"/>
  <c r="K39" i="5"/>
  <c r="J39" i="5"/>
  <c r="I39" i="5"/>
  <c r="H39" i="5"/>
  <c r="K38" i="5"/>
  <c r="J38" i="5"/>
  <c r="I38" i="5"/>
  <c r="H38" i="5"/>
  <c r="J37" i="5"/>
  <c r="I37" i="5"/>
  <c r="K36" i="5"/>
  <c r="J36" i="5"/>
  <c r="I36" i="5"/>
  <c r="H36" i="5"/>
  <c r="K35" i="5"/>
  <c r="J35" i="5"/>
  <c r="I35" i="5"/>
  <c r="H35" i="5"/>
  <c r="K34" i="5"/>
  <c r="J34" i="5"/>
  <c r="I34" i="5"/>
  <c r="H34" i="5"/>
  <c r="K33" i="5"/>
  <c r="J33" i="5"/>
  <c r="I33" i="5"/>
  <c r="H33" i="5"/>
  <c r="K32" i="5"/>
  <c r="J32" i="5"/>
  <c r="I32" i="5"/>
  <c r="H32" i="5"/>
  <c r="K31" i="5"/>
  <c r="J31" i="5"/>
  <c r="I31" i="5"/>
  <c r="H31" i="5"/>
  <c r="H37" i="5" l="1"/>
  <c r="H45" i="5"/>
  <c r="I45" i="5"/>
  <c r="J45" i="5"/>
  <c r="K37" i="5"/>
  <c r="G47" i="5"/>
  <c r="F47" i="5"/>
  <c r="D47" i="5"/>
  <c r="B47" i="5"/>
  <c r="G5" i="5" l="1"/>
  <c r="E3" i="8" l="1"/>
  <c r="E4" i="8"/>
  <c r="E5" i="8"/>
  <c r="E6" i="8"/>
  <c r="E7" i="8"/>
  <c r="E8" i="8"/>
  <c r="E9" i="8"/>
  <c r="E10" i="8"/>
  <c r="E11" i="8"/>
  <c r="E12" i="8"/>
  <c r="E13" i="8"/>
  <c r="E14" i="8"/>
  <c r="E15" i="8"/>
  <c r="E16" i="8"/>
  <c r="E17" i="8"/>
  <c r="E18" i="8"/>
  <c r="E19" i="8"/>
  <c r="E20" i="8"/>
  <c r="E21" i="8"/>
  <c r="E22" i="8"/>
  <c r="E23" i="8"/>
  <c r="E24" i="8"/>
  <c r="E25" i="8"/>
  <c r="E26" i="8"/>
  <c r="E27" i="8"/>
  <c r="E28" i="8"/>
  <c r="E29" i="8"/>
  <c r="E30" i="8"/>
  <c r="E31" i="8"/>
  <c r="E32" i="8"/>
  <c r="D3" i="8"/>
  <c r="D4" i="8"/>
  <c r="D5" i="8"/>
  <c r="D6" i="8"/>
  <c r="D7" i="8"/>
  <c r="D8" i="8"/>
  <c r="D9" i="8"/>
  <c r="D10" i="8"/>
  <c r="D11" i="8"/>
  <c r="D12" i="8"/>
  <c r="D13" i="8"/>
  <c r="D14" i="8"/>
  <c r="D15" i="8"/>
  <c r="D16" i="8"/>
  <c r="D17" i="8"/>
  <c r="D18" i="8"/>
  <c r="D19" i="8"/>
  <c r="D20" i="8"/>
  <c r="D21" i="8"/>
  <c r="D22" i="8"/>
  <c r="D23" i="8"/>
  <c r="D24" i="8"/>
  <c r="D25" i="8"/>
  <c r="D26" i="8"/>
  <c r="D27" i="8"/>
  <c r="D28" i="8"/>
  <c r="D29" i="8"/>
  <c r="D30" i="8"/>
  <c r="D31" i="8"/>
  <c r="D32" i="8"/>
  <c r="B3" i="8"/>
  <c r="B4" i="8"/>
  <c r="B5" i="8"/>
  <c r="B6" i="8"/>
  <c r="B7" i="8"/>
  <c r="B8" i="8"/>
  <c r="B9" i="8"/>
  <c r="B10" i="8"/>
  <c r="B11" i="8"/>
  <c r="B12" i="8"/>
  <c r="B13" i="8"/>
  <c r="B14" i="8"/>
  <c r="B15" i="8"/>
  <c r="B16" i="8"/>
  <c r="B17" i="8"/>
  <c r="B18" i="8"/>
  <c r="B19" i="8"/>
  <c r="B20" i="8"/>
  <c r="B21" i="8"/>
  <c r="B22" i="8"/>
  <c r="B23" i="8"/>
  <c r="B24" i="8"/>
  <c r="B25" i="8"/>
  <c r="B26" i="8"/>
  <c r="B27" i="8"/>
  <c r="B28" i="8"/>
  <c r="B29" i="8"/>
  <c r="B30" i="8"/>
  <c r="B31" i="8"/>
  <c r="B32" i="8"/>
  <c r="A4" i="8"/>
  <c r="A5" i="8"/>
  <c r="A6" i="8"/>
  <c r="A7" i="8"/>
  <c r="A8" i="8"/>
  <c r="A9" i="8"/>
  <c r="A10" i="8"/>
  <c r="A11" i="8"/>
  <c r="A12" i="8"/>
  <c r="A13" i="8"/>
  <c r="A14" i="8"/>
  <c r="A15" i="8"/>
  <c r="A16" i="8"/>
  <c r="A17" i="8"/>
  <c r="A18" i="8"/>
  <c r="A19" i="8"/>
  <c r="A20" i="8"/>
  <c r="A21" i="8"/>
  <c r="A22" i="8"/>
  <c r="A23" i="8"/>
  <c r="A24" i="8"/>
  <c r="A25" i="8"/>
  <c r="A26" i="8"/>
  <c r="A27" i="8"/>
  <c r="A28" i="8"/>
  <c r="A29" i="8"/>
  <c r="A30" i="8"/>
  <c r="A31" i="8"/>
  <c r="A32" i="8"/>
  <c r="A3" i="8"/>
  <c r="L11" i="3" l="1"/>
  <c r="L20" i="3"/>
  <c r="L28" i="3"/>
  <c r="L36" i="3"/>
  <c r="L5" i="3"/>
  <c r="L4" i="3"/>
  <c r="L12" i="3"/>
  <c r="L21" i="3"/>
  <c r="L29" i="3"/>
  <c r="L37" i="3"/>
  <c r="L22" i="3"/>
  <c r="L6" i="3"/>
  <c r="L14" i="3"/>
  <c r="L23" i="3"/>
  <c r="L31" i="3"/>
  <c r="L26" i="3"/>
  <c r="L30" i="3"/>
  <c r="L7" i="3"/>
  <c r="L15" i="3"/>
  <c r="L25" i="3"/>
  <c r="L32" i="3"/>
  <c r="L18" i="3"/>
  <c r="L8" i="3"/>
  <c r="L17" i="3"/>
  <c r="L24" i="3"/>
  <c r="L34" i="3"/>
  <c r="L9" i="3"/>
  <c r="L33" i="3"/>
  <c r="L10" i="3"/>
  <c r="L19" i="3"/>
  <c r="L27" i="3"/>
  <c r="L35" i="3"/>
  <c r="L13" i="3"/>
  <c r="G46" i="5"/>
  <c r="F46" i="5"/>
  <c r="D46" i="5"/>
  <c r="B46" i="5"/>
  <c r="G45" i="5"/>
  <c r="F45" i="5"/>
  <c r="D45" i="5"/>
  <c r="B45" i="5"/>
  <c r="G44" i="5"/>
  <c r="F44" i="5"/>
  <c r="D44" i="5"/>
  <c r="B44" i="5"/>
  <c r="G43" i="5"/>
  <c r="F43" i="5"/>
  <c r="D43" i="5"/>
  <c r="B43" i="5"/>
  <c r="G42" i="5"/>
  <c r="F42" i="5"/>
  <c r="D42" i="5"/>
  <c r="B42" i="5"/>
  <c r="G41" i="5"/>
  <c r="F41" i="5"/>
  <c r="D41" i="5"/>
  <c r="B41" i="5"/>
  <c r="G40" i="5"/>
  <c r="F40" i="5"/>
  <c r="D40" i="5"/>
  <c r="B40" i="5"/>
  <c r="G39" i="5"/>
  <c r="F39" i="5"/>
  <c r="D39" i="5"/>
  <c r="B39" i="5"/>
  <c r="G38" i="5"/>
  <c r="F38" i="5"/>
  <c r="D38" i="5"/>
  <c r="B38" i="5"/>
  <c r="G37" i="5"/>
  <c r="F37" i="5"/>
  <c r="D37" i="5"/>
  <c r="B37" i="5"/>
  <c r="G36" i="5"/>
  <c r="F36" i="5"/>
  <c r="D36" i="5"/>
  <c r="B36" i="5"/>
  <c r="G35" i="5"/>
  <c r="F35" i="5"/>
  <c r="D35" i="5"/>
  <c r="B35" i="5"/>
  <c r="G34" i="5"/>
  <c r="F34" i="5"/>
  <c r="D34" i="5"/>
  <c r="B34" i="5"/>
  <c r="G33" i="5"/>
  <c r="F33" i="5"/>
  <c r="D33" i="5"/>
  <c r="B33" i="5"/>
  <c r="G32" i="5"/>
  <c r="F32" i="5"/>
  <c r="D32" i="5"/>
  <c r="B32" i="5"/>
  <c r="G31" i="5"/>
  <c r="F31" i="5"/>
  <c r="D31" i="5"/>
  <c r="B31" i="5"/>
  <c r="L5" i="5" l="1"/>
  <c r="G6" i="5"/>
  <c r="A25" i="5" l="1"/>
  <c r="A15" i="5"/>
  <c r="A24" i="5"/>
  <c r="A14" i="5"/>
  <c r="E14" i="5" s="1"/>
  <c r="A22" i="5"/>
  <c r="A12" i="5"/>
  <c r="A21" i="5"/>
  <c r="A11" i="5"/>
  <c r="A20" i="5"/>
  <c r="A10" i="5"/>
  <c r="A16" i="5"/>
  <c r="A19" i="5"/>
  <c r="A9" i="5"/>
  <c r="E9" i="5" s="1"/>
  <c r="A27" i="5"/>
  <c r="A17" i="5"/>
  <c r="A26" i="5"/>
  <c r="E10" i="5" l="1"/>
  <c r="E11" i="5"/>
  <c r="E12" i="5" s="1"/>
  <c r="E15" i="5"/>
  <c r="E16" i="5" s="1"/>
  <c r="E17" i="5" s="1"/>
  <c r="J17" i="5"/>
  <c r="I17" i="5"/>
  <c r="H17" i="5"/>
  <c r="K17" i="5"/>
  <c r="H27" i="5"/>
  <c r="J27" i="5"/>
  <c r="I27" i="5"/>
  <c r="K27" i="5"/>
  <c r="H12" i="5"/>
  <c r="J12" i="5"/>
  <c r="I12" i="5"/>
  <c r="K12" i="5"/>
  <c r="K21" i="5"/>
  <c r="J21" i="5"/>
  <c r="I21" i="5"/>
  <c r="H21" i="5"/>
  <c r="K9" i="5"/>
  <c r="J9" i="5"/>
  <c r="I9" i="5"/>
  <c r="H9" i="5"/>
  <c r="I22" i="5"/>
  <c r="H22" i="5"/>
  <c r="K22" i="5"/>
  <c r="J22" i="5"/>
  <c r="K19" i="5"/>
  <c r="H19" i="5"/>
  <c r="J19" i="5"/>
  <c r="I19" i="5"/>
  <c r="J14" i="5"/>
  <c r="H14" i="5"/>
  <c r="I14" i="5"/>
  <c r="K14" i="5"/>
  <c r="J26" i="5"/>
  <c r="I26" i="5"/>
  <c r="H26" i="5"/>
  <c r="K26" i="5"/>
  <c r="K16" i="5"/>
  <c r="I16" i="5"/>
  <c r="J16" i="5"/>
  <c r="H16" i="5"/>
  <c r="K24" i="5"/>
  <c r="H24" i="5"/>
  <c r="J24" i="5"/>
  <c r="I24" i="5"/>
  <c r="K10" i="5"/>
  <c r="J10" i="5"/>
  <c r="I10" i="5"/>
  <c r="H10" i="5"/>
  <c r="H15" i="5"/>
  <c r="J15" i="5"/>
  <c r="I15" i="5"/>
  <c r="K15" i="5"/>
  <c r="K11" i="5"/>
  <c r="H11" i="5"/>
  <c r="J11" i="5"/>
  <c r="I11" i="5"/>
  <c r="J20" i="5"/>
  <c r="H20" i="5"/>
  <c r="I20" i="5"/>
  <c r="K20" i="5"/>
  <c r="J25" i="5"/>
  <c r="H25" i="5"/>
  <c r="I25" i="5"/>
  <c r="K25" i="5"/>
  <c r="E19" i="5"/>
  <c r="E20" i="5" s="1"/>
  <c r="E21" i="5" s="1"/>
  <c r="E22" i="5" s="1"/>
  <c r="E24" i="5"/>
  <c r="E25" i="5" s="1"/>
  <c r="E26" i="5" s="1"/>
  <c r="E27" i="5" s="1"/>
  <c r="G14" i="5" l="1"/>
  <c r="F14" i="5"/>
  <c r="B14" i="5"/>
  <c r="G12" i="5"/>
  <c r="F12" i="5"/>
  <c r="B12" i="5"/>
  <c r="B15" i="5"/>
  <c r="G15" i="5"/>
  <c r="F15" i="5"/>
  <c r="G11" i="5"/>
  <c r="F11" i="5"/>
  <c r="B11" i="5"/>
  <c r="G16" i="5"/>
  <c r="F16" i="5"/>
  <c r="B16" i="5"/>
  <c r="G10" i="5"/>
  <c r="F10" i="5"/>
  <c r="B10" i="5"/>
  <c r="G17" i="5"/>
  <c r="F17" i="5"/>
  <c r="B17" i="5"/>
  <c r="G9" i="5"/>
  <c r="F9" i="5"/>
  <c r="B9" i="5"/>
  <c r="G19" i="5"/>
  <c r="F19" i="5"/>
  <c r="B19" i="5"/>
  <c r="G27" i="5"/>
  <c r="F27" i="5"/>
  <c r="B27" i="5"/>
  <c r="G22" i="5"/>
  <c r="F22" i="5"/>
  <c r="B22" i="5"/>
  <c r="G24" i="5"/>
  <c r="F24" i="5"/>
  <c r="B24" i="5"/>
  <c r="G20" i="5"/>
  <c r="F20" i="5"/>
  <c r="B20" i="5"/>
  <c r="G25" i="5"/>
  <c r="F25" i="5"/>
  <c r="B25" i="5"/>
  <c r="G26" i="5"/>
  <c r="F26" i="5"/>
  <c r="B26" i="5"/>
  <c r="G21" i="5"/>
  <c r="F21" i="5"/>
  <c r="B21" i="5"/>
  <c r="D19" i="5"/>
  <c r="D27" i="5"/>
  <c r="D22" i="5"/>
  <c r="D24" i="5"/>
  <c r="D20" i="5"/>
  <c r="D25" i="5"/>
  <c r="D26" i="5"/>
  <c r="D21" i="5"/>
  <c r="D15" i="5"/>
  <c r="D16" i="5"/>
  <c r="D14" i="5"/>
  <c r="D17" i="5"/>
  <c r="D11" i="5"/>
  <c r="D12" i="5"/>
  <c r="D10" i="5"/>
  <c r="D9" i="5"/>
</calcChain>
</file>

<file path=xl/sharedStrings.xml><?xml version="1.0" encoding="utf-8"?>
<sst xmlns="http://schemas.openxmlformats.org/spreadsheetml/2006/main" count="503" uniqueCount="175">
  <si>
    <t>UDC</t>
  </si>
  <si>
    <t>Ver</t>
  </si>
  <si>
    <t>OUA Cd</t>
  </si>
  <si>
    <t>Unit Title</t>
  </si>
  <si>
    <t>Pre-reqs</t>
  </si>
  <si>
    <t>Credits</t>
  </si>
  <si>
    <t>Availabilities</t>
  </si>
  <si>
    <t>Progress Notes</t>
  </si>
  <si>
    <r>
      <t>Curtin University</t>
    </r>
    <r>
      <rPr>
        <sz val="11"/>
        <color theme="0"/>
        <rFont val="Arial"/>
        <family val="2"/>
      </rPr>
      <t xml:space="preserve">
School of Design and the Built Environment</t>
    </r>
  </si>
  <si>
    <t>2024 Enrolment Planner</t>
  </si>
  <si>
    <t>Course:</t>
  </si>
  <si>
    <t>Master of Architecture</t>
  </si>
  <si>
    <t>Course version:</t>
  </si>
  <si>
    <t>Commencing:</t>
  </si>
  <si>
    <t>Semester 2 (July -  November)</t>
  </si>
  <si>
    <t>Credits to Complete:</t>
  </si>
  <si>
    <t>2024 Availabilities</t>
  </si>
  <si>
    <t>Year 1</t>
  </si>
  <si>
    <t>Study Period</t>
  </si>
  <si>
    <t>Pre-Requisite(s)</t>
  </si>
  <si>
    <t>CP</t>
  </si>
  <si>
    <t>Sem1 BEN</t>
  </si>
  <si>
    <t>Sem1 FO</t>
  </si>
  <si>
    <t>Sem2 BEN</t>
  </si>
  <si>
    <t>Sem2 FO</t>
  </si>
  <si>
    <t>Progress</t>
  </si>
  <si>
    <t>Year 2</t>
  </si>
  <si>
    <t>Option List</t>
  </si>
  <si>
    <t>Unit Code</t>
  </si>
  <si>
    <t>ARCH5008</t>
  </si>
  <si>
    <t>GRDE5012</t>
  </si>
  <si>
    <t>GRDE5013</t>
  </si>
  <si>
    <t>GRDE5014</t>
  </si>
  <si>
    <t>PRJM6000</t>
  </si>
  <si>
    <t>PRJM6001</t>
  </si>
  <si>
    <t>PRJM6002</t>
  </si>
  <si>
    <t>PRJM6010</t>
  </si>
  <si>
    <t>SUST5003</t>
  </si>
  <si>
    <t>SUST5005</t>
  </si>
  <si>
    <t>SUST5008</t>
  </si>
  <si>
    <t>SUST5018</t>
  </si>
  <si>
    <t>URDE5009</t>
  </si>
  <si>
    <t>URDE5013</t>
  </si>
  <si>
    <t>URDE5027</t>
  </si>
  <si>
    <t>WORK5000</t>
  </si>
  <si>
    <t>XINO5001</t>
  </si>
  <si>
    <t>This study plan is correct and contains up to date course information at the time of issue but may be subject to change. Curtin will not be liable to you or to any other person for any loss or damage (including direct, consequential or economic loss or damage) however caused and whether by negligence or otherwise which may result directly or indirectly from the use of this publication.</t>
  </si>
  <si>
    <r>
      <rPr>
        <b/>
        <sz val="12"/>
        <rFont val="Segoe UI"/>
        <family val="2"/>
      </rPr>
      <t xml:space="preserve">If you have any queries about your course, please contact </t>
    </r>
    <r>
      <rPr>
        <b/>
        <u/>
        <sz val="12"/>
        <color theme="10"/>
        <rFont val="Segoe UI"/>
        <family val="2"/>
      </rPr>
      <t>Curtin Connect.</t>
    </r>
  </si>
  <si>
    <t>Curtin University is a trademark of Curtin University of Technology</t>
  </si>
  <si>
    <t>CRICOS Provider Code 00301J</t>
  </si>
  <si>
    <t>RangeUnitSets</t>
  </si>
  <si>
    <t>MC-ARCHSem1</t>
  </si>
  <si>
    <t>MC-ARCHSem2</t>
  </si>
  <si>
    <t>Structure Line</t>
  </si>
  <si>
    <t>Y1Sem1</t>
  </si>
  <si>
    <t>ARCH5007</t>
  </si>
  <si>
    <t>Y1Sem2</t>
  </si>
  <si>
    <t>URDE6006</t>
  </si>
  <si>
    <t>ARCH5006</t>
  </si>
  <si>
    <t>ARCH5031</t>
  </si>
  <si>
    <t>Choose your Course</t>
  </si>
  <si>
    <t>Version</t>
  </si>
  <si>
    <t>Credit Points</t>
  </si>
  <si>
    <t>Effective Date</t>
  </si>
  <si>
    <t>-</t>
  </si>
  <si>
    <t>MC-ARCH</t>
  </si>
  <si>
    <t>v.4</t>
  </si>
  <si>
    <t>400 credit points required</t>
  </si>
  <si>
    <t>Sem1; Sem2</t>
  </si>
  <si>
    <t>Option</t>
  </si>
  <si>
    <t>ARCH5033</t>
  </si>
  <si>
    <t>START</t>
  </si>
  <si>
    <t>Next</t>
  </si>
  <si>
    <t>Semester 1 (February - June)</t>
  </si>
  <si>
    <t>Sem1</t>
  </si>
  <si>
    <t>Sem2</t>
  </si>
  <si>
    <t>ARCH6026</t>
  </si>
  <si>
    <t>Y2Sem1</t>
  </si>
  <si>
    <t>ARCH6007</t>
  </si>
  <si>
    <t>Y2Sem2</t>
  </si>
  <si>
    <t>ARCH6021</t>
  </si>
  <si>
    <t>ARCH6009</t>
  </si>
  <si>
    <t>ARCH6017</t>
  </si>
  <si>
    <t>Ready for CC Review</t>
  </si>
  <si>
    <t>ARCH6019</t>
  </si>
  <si>
    <t>50CP Unit</t>
  </si>
  <si>
    <t>Semester 1</t>
  </si>
  <si>
    <t>Semester 2</t>
  </si>
  <si>
    <t>Title</t>
  </si>
  <si>
    <t>Pre Requisites</t>
  </si>
  <si>
    <t>S1FO</t>
  </si>
  <si>
    <t>S2INT</t>
  </si>
  <si>
    <t>S2FO</t>
  </si>
  <si>
    <t>Notes</t>
  </si>
  <si>
    <t>Please note this is a 50CP Unit</t>
  </si>
  <si>
    <t>Architecture and Culture Research Topics and Methods</t>
  </si>
  <si>
    <t>None</t>
  </si>
  <si>
    <t>Architectural Systems and Research Methods</t>
  </si>
  <si>
    <t>Advanced Architectural Systems Research Applications</t>
  </si>
  <si>
    <t>ARCH5009</t>
  </si>
  <si>
    <t>Architecture and Culture Research Applications</t>
  </si>
  <si>
    <t>No 2023-2024 Availability, removed from Option list presented to students.</t>
  </si>
  <si>
    <t>Urban Design Studio</t>
  </si>
  <si>
    <t>Complex Buildings Studio</t>
  </si>
  <si>
    <t>Architectural Professional Project Delivery</t>
  </si>
  <si>
    <t>Architectural Practice Management</t>
  </si>
  <si>
    <t>Praxis Studio</t>
  </si>
  <si>
    <t>Architectural Thesis Project 2</t>
  </si>
  <si>
    <t xml:space="preserve">ARCH6026 + ARCH5031 + ARCH5033 + ARCH6017 </t>
  </si>
  <si>
    <t>Architectural Practical Experience (* see Practicum Placement note)</t>
  </si>
  <si>
    <t>Architectural Thesis Project 1</t>
  </si>
  <si>
    <t>URDE6006 + (ARCH5031 or ARCH5033 or ARCH6017)</t>
  </si>
  <si>
    <t>Available Sem1 &amp; Sem2 in 2023, only Sem1 in 2024.</t>
  </si>
  <si>
    <t>Design Paradigms</t>
  </si>
  <si>
    <t>Design Entrepreneurship</t>
  </si>
  <si>
    <t>Future Interfaces</t>
  </si>
  <si>
    <t>Study an Option unit from the list below</t>
  </si>
  <si>
    <t>See below</t>
  </si>
  <si>
    <t>Project Management Overview</t>
  </si>
  <si>
    <t>Project Cost Management</t>
  </si>
  <si>
    <t>PRJM6002.PO</t>
  </si>
  <si>
    <t>Project Time Management</t>
  </si>
  <si>
    <t>Project Planning and Schedule Management</t>
  </si>
  <si>
    <t>Project and People</t>
  </si>
  <si>
    <t>Pathways to a Climate Resilient Society</t>
  </si>
  <si>
    <t>Future Cities</t>
  </si>
  <si>
    <t>Option units are only in Sem 2, leave in for PT option.</t>
  </si>
  <si>
    <t>Climate Policy</t>
  </si>
  <si>
    <t>People and Planet</t>
  </si>
  <si>
    <t>Participatory Planning</t>
  </si>
  <si>
    <t>Planning Theory and Context</t>
  </si>
  <si>
    <t>URDE5027.PO</t>
  </si>
  <si>
    <t>Development Assessment</t>
  </si>
  <si>
    <t>Development Outcomes</t>
  </si>
  <si>
    <t>Design and Built Environment Research Methods</t>
  </si>
  <si>
    <t>Work Based Project (with approval)</t>
  </si>
  <si>
    <t>Contact Course Coordinator</t>
  </si>
  <si>
    <t>International Study Tour (with approval)</t>
  </si>
  <si>
    <t>Effective:</t>
  </si>
  <si>
    <t>Downloaded:</t>
  </si>
  <si>
    <t>OUA Code</t>
  </si>
  <si>
    <t>CPs</t>
  </si>
  <si>
    <t>Column4</t>
  </si>
  <si>
    <t>Component Type</t>
  </si>
  <si>
    <t>Year Level</t>
  </si>
  <si>
    <t>Study Package Code</t>
  </si>
  <si>
    <t>Effective</t>
  </si>
  <si>
    <t>Discont.</t>
  </si>
  <si>
    <t>Core</t>
  </si>
  <si>
    <t>Choose an Option</t>
  </si>
  <si>
    <t>Architectural Practical Experience</t>
  </si>
  <si>
    <t>Work Based Project</t>
  </si>
  <si>
    <t>International Study Tour</t>
  </si>
  <si>
    <t>Downloaded 2024:</t>
  </si>
  <si>
    <t>Row Labels</t>
  </si>
  <si>
    <t>Internal</t>
  </si>
  <si>
    <t>Online</t>
  </si>
  <si>
    <t>Internal2</t>
  </si>
  <si>
    <t>Online3</t>
  </si>
  <si>
    <t>S1BEN</t>
  </si>
  <si>
    <t>Choose your commencing study period (drop-down list)</t>
  </si>
  <si>
    <t>SPK</t>
  </si>
  <si>
    <t>Akari Update</t>
  </si>
  <si>
    <t>TableCourses</t>
  </si>
  <si>
    <t>TableStudyPeriod</t>
  </si>
  <si>
    <t>S</t>
  </si>
  <si>
    <t>T</t>
  </si>
  <si>
    <t>A</t>
  </si>
  <si>
    <t>I</t>
  </si>
  <si>
    <t>C</t>
  </si>
  <si>
    <t>L</t>
  </si>
  <si>
    <t>ARCH6026.PO</t>
  </si>
  <si>
    <t>New Version</t>
  </si>
  <si>
    <t>Phasing Out</t>
  </si>
  <si>
    <t>Approved by Vuk via Teams meeting 16/02/2024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</si>
</sst>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5" x14ac:knownFonts="1">
    <font>
      <sz val="12"/>
      <color theme="1"/>
      <name val="Calibri"/>
      <family val="2"/>
      <scheme val="minor"/>
    </font>
    <font>
      <sz val="11"/>
      <color theme="1"/>
      <name val="Calibri"/>
      <family val="2"/>
      <scheme val="minor"/>
    </font>
    <font>
      <b/>
      <sz val="8"/>
      <color rgb="FF000000"/>
      <name val="Arial"/>
      <family val="2"/>
    </font>
    <font>
      <sz val="8"/>
      <name val="Arial"/>
      <family val="2"/>
    </font>
    <font>
      <sz val="8"/>
      <color rgb="FF000000"/>
      <name val="Arial"/>
      <family val="2"/>
    </font>
    <font>
      <b/>
      <sz val="10"/>
      <color rgb="FF000000"/>
      <name val="Arial"/>
      <family val="2"/>
    </font>
    <font>
      <sz val="10"/>
      <color rgb="FF000000"/>
      <name val="Arial"/>
      <family val="2"/>
    </font>
    <font>
      <sz val="10"/>
      <color rgb="FFFF0000"/>
      <name val="Arial"/>
      <family val="2"/>
    </font>
    <font>
      <sz val="10"/>
      <name val="Arial"/>
      <family val="2"/>
    </font>
    <font>
      <sz val="8"/>
      <color rgb="FFFF0000"/>
      <name val="Arial"/>
      <family val="2"/>
    </font>
    <font>
      <sz val="10"/>
      <color theme="1"/>
      <name val="Arial"/>
      <family val="2"/>
    </font>
    <font>
      <sz val="8"/>
      <color theme="1"/>
      <name val="Arial"/>
      <family val="2"/>
    </font>
    <font>
      <sz val="11"/>
      <color theme="1"/>
      <name val="Arial"/>
      <family val="2"/>
    </font>
    <font>
      <b/>
      <sz val="10"/>
      <color theme="1"/>
      <name val="Arial"/>
      <family val="2"/>
    </font>
    <font>
      <b/>
      <sz val="12"/>
      <color theme="1"/>
      <name val="Arial"/>
      <family val="2"/>
    </font>
    <font>
      <sz val="10"/>
      <color theme="0"/>
      <name val="Arial"/>
      <family val="2"/>
    </font>
    <font>
      <b/>
      <i/>
      <sz val="12"/>
      <color theme="1"/>
      <name val="Calibri"/>
      <family val="2"/>
      <scheme val="minor"/>
    </font>
    <font>
      <b/>
      <sz val="12"/>
      <color theme="1"/>
      <name val="Calibri"/>
      <family val="2"/>
      <scheme val="minor"/>
    </font>
    <font>
      <sz val="8"/>
      <color theme="0" tint="-0.499984740745262"/>
      <name val="Arial"/>
      <family val="2"/>
    </font>
    <font>
      <b/>
      <sz val="11"/>
      <color theme="1"/>
      <name val="Segoe UI"/>
      <family val="2"/>
    </font>
    <font>
      <b/>
      <sz val="9"/>
      <color theme="1"/>
      <name val="Segoe UI"/>
      <family val="2"/>
    </font>
    <font>
      <sz val="9"/>
      <color theme="0"/>
      <name val="Segoe UI"/>
      <family val="2"/>
    </font>
    <font>
      <sz val="9"/>
      <color theme="1"/>
      <name val="Segoe UI"/>
      <family val="2"/>
    </font>
    <font>
      <b/>
      <sz val="8"/>
      <color theme="0"/>
      <name val="Segoe UI"/>
      <family val="2"/>
    </font>
    <font>
      <sz val="8"/>
      <name val="Segoe UI"/>
      <family val="2"/>
    </font>
    <font>
      <sz val="8"/>
      <color theme="1"/>
      <name val="Segoe UI"/>
      <family val="2"/>
    </font>
    <font>
      <sz val="8"/>
      <color rgb="FFFF0000"/>
      <name val="Segoe UI"/>
      <family val="2"/>
    </font>
    <font>
      <sz val="7"/>
      <color theme="1"/>
      <name val="Segoe UI"/>
      <family val="2"/>
    </font>
    <font>
      <u/>
      <sz val="11"/>
      <color theme="10"/>
      <name val="Calibri"/>
      <family val="2"/>
      <scheme val="minor"/>
    </font>
    <font>
      <b/>
      <u/>
      <sz val="12"/>
      <color theme="10"/>
      <name val="Segoe UI"/>
      <family val="2"/>
    </font>
    <font>
      <b/>
      <sz val="12"/>
      <name val="Segoe UI"/>
      <family val="2"/>
    </font>
    <font>
      <sz val="11"/>
      <name val="Segoe UI"/>
      <family val="2"/>
    </font>
    <font>
      <sz val="11"/>
      <color theme="1"/>
      <name val="Segoe UI"/>
      <family val="2"/>
    </font>
    <font>
      <sz val="6"/>
      <color theme="1"/>
      <name val="Segoe UI"/>
      <family val="2"/>
    </font>
    <font>
      <b/>
      <sz val="6"/>
      <color theme="1"/>
      <name val="Arial"/>
      <family val="2"/>
    </font>
    <font>
      <sz val="6"/>
      <color theme="1"/>
      <name val="Arial"/>
      <family val="2"/>
    </font>
    <font>
      <sz val="11"/>
      <name val="Arial"/>
      <family val="2"/>
    </font>
    <font>
      <sz val="9"/>
      <name val="Segoe UI"/>
      <family val="2"/>
    </font>
    <font>
      <b/>
      <sz val="9"/>
      <color theme="0"/>
      <name val="Segoe UI"/>
      <family val="2"/>
    </font>
    <font>
      <i/>
      <sz val="8"/>
      <color rgb="FF000000"/>
      <name val="Arial"/>
      <family val="2"/>
    </font>
    <font>
      <sz val="11"/>
      <color theme="0"/>
      <name val="Calibri"/>
      <family val="2"/>
      <scheme val="minor"/>
    </font>
    <font>
      <b/>
      <sz val="11"/>
      <color theme="0"/>
      <name val="Arial"/>
      <family val="2"/>
    </font>
    <font>
      <sz val="11"/>
      <color theme="0"/>
      <name val="Arial"/>
      <family val="2"/>
    </font>
    <font>
      <b/>
      <sz val="11"/>
      <color theme="0"/>
      <name val="Segoe UI"/>
      <family val="2"/>
    </font>
    <font>
      <b/>
      <sz val="11"/>
      <color rgb="FFFF0000"/>
      <name val="Segoe UI"/>
      <family val="2"/>
    </font>
    <font>
      <sz val="9"/>
      <color rgb="FFFF0000"/>
      <name val="Segoe UI"/>
      <family val="2"/>
    </font>
    <font>
      <b/>
      <i/>
      <sz val="14"/>
      <color rgb="FFC00000"/>
      <name val="Calibri"/>
      <family val="2"/>
      <scheme val="minor"/>
    </font>
    <font>
      <b/>
      <sz val="10"/>
      <color theme="1"/>
      <name val="Segoe UI"/>
      <family val="2"/>
    </font>
    <font>
      <b/>
      <sz val="18"/>
      <color theme="1"/>
      <name val="Segoe UI"/>
      <family val="2"/>
    </font>
    <font>
      <sz val="12"/>
      <color rgb="FFFF0000"/>
      <name val="Calibri"/>
      <family val="2"/>
      <scheme val="minor"/>
    </font>
    <font>
      <sz val="10"/>
      <color theme="1"/>
      <name val="Arial"/>
      <family val="2"/>
    </font>
    <font>
      <b/>
      <sz val="14"/>
      <color theme="0"/>
      <name val="Segoe UI"/>
      <family val="2"/>
    </font>
    <font>
      <b/>
      <sz val="11"/>
      <name val="Segoe UI"/>
      <family val="2"/>
    </font>
    <font>
      <b/>
      <i/>
      <sz val="10"/>
      <color theme="0" tint="-0.34998626667073579"/>
      <name val="Arial"/>
      <family val="2"/>
    </font>
    <font>
      <sz val="12"/>
      <name val="Calibri"/>
      <family val="2"/>
      <scheme val="minor"/>
    </font>
  </fonts>
  <fills count="15">
    <fill>
      <patternFill patternType="none"/>
    </fill>
    <fill>
      <patternFill patternType="gray125"/>
    </fill>
    <fill>
      <patternFill patternType="solid">
        <fgColor theme="0"/>
        <bgColor indexed="64"/>
      </patternFill>
    </fill>
    <fill>
      <patternFill patternType="solid">
        <fgColor rgb="FFF2F2F2"/>
        <bgColor rgb="FF000000"/>
      </patternFill>
    </fill>
    <fill>
      <patternFill patternType="solid">
        <fgColor theme="0" tint="-4.9989318521683403E-2"/>
        <bgColor rgb="FF000000"/>
      </patternFill>
    </fill>
    <fill>
      <patternFill patternType="solid">
        <fgColor rgb="FFF2F2F2"/>
        <bgColor indexed="64"/>
      </patternFill>
    </fill>
    <fill>
      <patternFill patternType="solid">
        <fgColor theme="4" tint="0.79998168889431442"/>
        <bgColor indexed="64"/>
      </patternFill>
    </fill>
    <fill>
      <patternFill patternType="solid">
        <fgColor theme="7"/>
        <bgColor indexed="64"/>
      </patternFill>
    </fill>
    <fill>
      <patternFill patternType="solid">
        <fgColor theme="5" tint="0.79998168889431442"/>
        <bgColor indexed="64"/>
      </patternFill>
    </fill>
    <fill>
      <patternFill patternType="solid">
        <fgColor rgb="FFFFFF00"/>
        <bgColor indexed="64"/>
      </patternFill>
    </fill>
    <fill>
      <patternFill patternType="solid">
        <fgColor theme="0" tint="-0.34998626667073579"/>
        <bgColor indexed="64"/>
      </patternFill>
    </fill>
    <fill>
      <patternFill patternType="solid">
        <fgColor theme="8" tint="-0.499984740745262"/>
        <bgColor indexed="64"/>
      </patternFill>
    </fill>
    <fill>
      <patternFill patternType="solid">
        <fgColor rgb="FF92D050"/>
        <bgColor indexed="64"/>
      </patternFill>
    </fill>
    <fill>
      <patternFill patternType="solid">
        <fgColor theme="0" tint="-0.14999847407452621"/>
        <bgColor indexed="64"/>
      </patternFill>
    </fill>
    <fill>
      <patternFill patternType="solid">
        <fgColor theme="9" tint="0.79998168889431442"/>
        <bgColor theme="9" tint="0.79998168889431442"/>
      </patternFill>
    </fill>
  </fills>
  <borders count="4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top/>
      <bottom/>
      <diagonal/>
    </border>
    <border>
      <left/>
      <right/>
      <top/>
      <bottom style="thin">
        <color rgb="FF999999"/>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right style="thin">
        <color theme="0" tint="-0.14990691854609822"/>
      </right>
      <top/>
      <bottom/>
      <diagonal/>
    </border>
    <border>
      <left style="thin">
        <color theme="0" tint="-0.14996795556505021"/>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style="thin">
        <color theme="0" tint="-0.14990691854609822"/>
      </left>
      <right/>
      <top/>
      <bottom/>
      <diagonal/>
    </border>
    <border>
      <left style="thin">
        <color theme="0" tint="-0.14990691854609822"/>
      </left>
      <right/>
      <top style="thin">
        <color theme="0" tint="-0.14993743705557422"/>
      </top>
      <bottom style="thin">
        <color theme="0" tint="-0.14993743705557422"/>
      </bottom>
      <diagonal/>
    </border>
    <border>
      <left/>
      <right style="thin">
        <color theme="0" tint="-0.14990691854609822"/>
      </right>
      <top style="thin">
        <color theme="0" tint="-0.14993743705557422"/>
      </top>
      <bottom style="thin">
        <color theme="0" tint="-0.14993743705557422"/>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double">
        <color rgb="FF000000"/>
      </right>
      <top/>
      <bottom/>
      <diagonal/>
    </border>
    <border>
      <left style="thin">
        <color theme="0" tint="-0.14996795556505021"/>
      </left>
      <right/>
      <top style="thin">
        <color theme="0" tint="-0.14996795556505021"/>
      </top>
      <bottom style="thin">
        <color theme="0" tint="-0.14993743705557422"/>
      </bottom>
      <diagonal/>
    </border>
    <border>
      <left/>
      <right/>
      <top style="thin">
        <color theme="0" tint="-0.14996795556505021"/>
      </top>
      <bottom style="thin">
        <color theme="0" tint="-0.14993743705557422"/>
      </bottom>
      <diagonal/>
    </border>
    <border>
      <left style="thin">
        <color theme="0" tint="-0.14990691854609822"/>
      </left>
      <right/>
      <top style="thin">
        <color theme="0" tint="-0.14996795556505021"/>
      </top>
      <bottom style="thin">
        <color theme="0" tint="-0.14993743705557422"/>
      </bottom>
      <diagonal/>
    </border>
    <border>
      <left/>
      <right style="thin">
        <color theme="0" tint="-0.14990691854609822"/>
      </right>
      <top style="thin">
        <color theme="0" tint="-0.14996795556505021"/>
      </top>
      <bottom style="thin">
        <color theme="0" tint="-0.14993743705557422"/>
      </bottom>
      <diagonal/>
    </border>
    <border>
      <left/>
      <right style="thin">
        <color theme="0" tint="-0.14996795556505021"/>
      </right>
      <top style="thin">
        <color theme="0" tint="-0.14996795556505021"/>
      </top>
      <bottom style="thin">
        <color theme="0" tint="-0.14993743705557422"/>
      </bottom>
      <diagonal/>
    </border>
    <border>
      <left/>
      <right style="thin">
        <color theme="0" tint="-0.14996795556505021"/>
      </right>
      <top style="thin">
        <color theme="0" tint="-0.14993743705557422"/>
      </top>
      <bottom style="thin">
        <color theme="0" tint="-0.14993743705557422"/>
      </bottom>
      <diagonal/>
    </border>
    <border>
      <left style="thin">
        <color theme="0" tint="-0.14996795556505021"/>
      </left>
      <right/>
      <top style="thin">
        <color theme="0" tint="-0.14993743705557422"/>
      </top>
      <bottom style="thin">
        <color theme="0" tint="-0.14996795556505021"/>
      </bottom>
      <diagonal/>
    </border>
    <border>
      <left/>
      <right/>
      <top style="thin">
        <color theme="0" tint="-0.14993743705557422"/>
      </top>
      <bottom style="thin">
        <color theme="0" tint="-0.14996795556505021"/>
      </bottom>
      <diagonal/>
    </border>
    <border>
      <left style="thin">
        <color theme="0" tint="-0.14990691854609822"/>
      </left>
      <right/>
      <top style="thin">
        <color theme="0" tint="-0.14993743705557422"/>
      </top>
      <bottom style="thin">
        <color theme="0" tint="-0.14996795556505021"/>
      </bottom>
      <diagonal/>
    </border>
    <border>
      <left/>
      <right style="thin">
        <color theme="0" tint="-0.14990691854609822"/>
      </right>
      <top style="thin">
        <color theme="0" tint="-0.14993743705557422"/>
      </top>
      <bottom style="thin">
        <color theme="0" tint="-0.14996795556505021"/>
      </bottom>
      <diagonal/>
    </border>
    <border>
      <left/>
      <right style="thin">
        <color theme="0" tint="-0.14996795556505021"/>
      </right>
      <top style="thin">
        <color theme="0" tint="-0.14993743705557422"/>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style="thin">
        <color theme="0" tint="-0.14990691854609822"/>
      </left>
      <right/>
      <top style="thin">
        <color theme="0" tint="-0.14996795556505021"/>
      </top>
      <bottom style="thin">
        <color theme="0" tint="-0.14996795556505021"/>
      </bottom>
      <diagonal/>
    </border>
    <border>
      <left/>
      <right style="thin">
        <color theme="0" tint="-0.14990691854609822"/>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s>
  <cellStyleXfs count="3">
    <xf numFmtId="0" fontId="0" fillId="0" borderId="0"/>
    <xf numFmtId="0" fontId="1" fillId="0" borderId="0"/>
    <xf numFmtId="0" fontId="28" fillId="0" borderId="0" applyNumberFormat="0" applyFill="0" applyBorder="0" applyAlignment="0" applyProtection="0"/>
  </cellStyleXfs>
  <cellXfs count="230">
    <xf numFmtId="0" fontId="0" fillId="0" borderId="0" xfId="0"/>
    <xf numFmtId="0" fontId="2" fillId="3" borderId="1" xfId="0" applyFont="1" applyFill="1" applyBorder="1"/>
    <xf numFmtId="0" fontId="3" fillId="0" borderId="0" xfId="0" applyFont="1" applyAlignment="1">
      <alignment horizontal="center" vertical="center"/>
    </xf>
    <xf numFmtId="0" fontId="4" fillId="0" borderId="0" xfId="0" applyFont="1" applyAlignment="1">
      <alignment horizontal="center" vertical="center"/>
    </xf>
    <xf numFmtId="0" fontId="0" fillId="0" borderId="0" xfId="0" applyAlignment="1">
      <alignment horizontal="center"/>
    </xf>
    <xf numFmtId="0" fontId="5" fillId="0" borderId="0" xfId="0" applyFont="1"/>
    <xf numFmtId="0" fontId="6" fillId="0" borderId="0" xfId="0" applyFont="1"/>
    <xf numFmtId="0" fontId="6" fillId="0" borderId="0" xfId="0" applyFont="1" applyAlignment="1">
      <alignment horizontal="center"/>
    </xf>
    <xf numFmtId="0" fontId="8" fillId="0" borderId="0" xfId="0" applyFont="1"/>
    <xf numFmtId="0" fontId="7" fillId="0" borderId="0" xfId="0" applyFont="1"/>
    <xf numFmtId="0" fontId="10" fillId="0" borderId="0" xfId="0" applyFont="1"/>
    <xf numFmtId="0" fontId="10" fillId="0" borderId="0" xfId="0" applyFont="1" applyAlignment="1">
      <alignment horizontal="center"/>
    </xf>
    <xf numFmtId="0" fontId="5" fillId="0" borderId="0" xfId="0" applyFont="1" applyAlignment="1">
      <alignment horizontal="right"/>
    </xf>
    <xf numFmtId="0" fontId="6" fillId="0" borderId="0" xfId="0" applyFont="1" applyAlignment="1">
      <alignment horizontal="right"/>
    </xf>
    <xf numFmtId="0" fontId="2" fillId="3" borderId="2" xfId="0" applyFont="1" applyFill="1" applyBorder="1" applyAlignment="1">
      <alignment horizontal="right" vertical="center"/>
    </xf>
    <xf numFmtId="0" fontId="10" fillId="0" borderId="0" xfId="0" applyFont="1" applyAlignment="1">
      <alignment horizontal="left"/>
    </xf>
    <xf numFmtId="0" fontId="13" fillId="0" borderId="0" xfId="0" applyFont="1" applyAlignment="1">
      <alignment horizontal="left"/>
    </xf>
    <xf numFmtId="0" fontId="14" fillId="0" borderId="0" xfId="0" applyFont="1" applyAlignment="1">
      <alignment horizontal="left"/>
    </xf>
    <xf numFmtId="0" fontId="12" fillId="0" borderId="0" xfId="0" applyFont="1"/>
    <xf numFmtId="0" fontId="15" fillId="0" borderId="0" xfId="0" applyFont="1"/>
    <xf numFmtId="0" fontId="13" fillId="0" borderId="0" xfId="0" applyFont="1"/>
    <xf numFmtId="0" fontId="11" fillId="0" borderId="0" xfId="0" applyFont="1" applyAlignment="1">
      <alignment horizontal="center" vertical="center"/>
    </xf>
    <xf numFmtId="0" fontId="5" fillId="5" borderId="0" xfId="0" applyFont="1" applyFill="1"/>
    <xf numFmtId="0" fontId="5" fillId="5" borderId="0" xfId="0" applyFont="1" applyFill="1" applyAlignment="1">
      <alignment horizontal="center"/>
    </xf>
    <xf numFmtId="0" fontId="7" fillId="0" borderId="0" xfId="0" applyFont="1" applyAlignment="1">
      <alignment horizontal="center"/>
    </xf>
    <xf numFmtId="0" fontId="16" fillId="0" borderId="0" xfId="0" applyFont="1"/>
    <xf numFmtId="0" fontId="5" fillId="5" borderId="0" xfId="0" applyFont="1" applyFill="1" applyAlignment="1">
      <alignment horizontal="left"/>
    </xf>
    <xf numFmtId="0" fontId="5" fillId="5" borderId="7" xfId="0" applyFont="1" applyFill="1" applyBorder="1" applyAlignment="1">
      <alignment horizontal="center"/>
    </xf>
    <xf numFmtId="0" fontId="5" fillId="5" borderId="6" xfId="0" applyFont="1" applyFill="1" applyBorder="1" applyAlignment="1">
      <alignment horizontal="left"/>
    </xf>
    <xf numFmtId="0" fontId="18" fillId="0" borderId="0" xfId="0" applyFont="1" applyAlignment="1">
      <alignment horizontal="center"/>
    </xf>
    <xf numFmtId="0" fontId="17" fillId="0" borderId="0" xfId="0" applyFont="1"/>
    <xf numFmtId="0" fontId="2" fillId="0" borderId="0" xfId="0" applyFont="1"/>
    <xf numFmtId="0" fontId="9" fillId="0" borderId="0" xfId="0" applyFont="1" applyAlignment="1">
      <alignment horizontal="left" vertical="center"/>
    </xf>
    <xf numFmtId="0" fontId="39" fillId="0" borderId="0" xfId="0" applyFont="1" applyAlignment="1">
      <alignment horizontal="left" vertical="center"/>
    </xf>
    <xf numFmtId="0" fontId="8" fillId="0" borderId="0" xfId="0" applyFont="1" applyAlignment="1">
      <alignment horizontal="center"/>
    </xf>
    <xf numFmtId="0" fontId="5" fillId="5" borderId="8" xfId="0" applyFont="1" applyFill="1" applyBorder="1" applyAlignment="1">
      <alignment horizontal="left"/>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24" xfId="0" applyFont="1" applyBorder="1" applyAlignment="1">
      <alignment horizontal="center" vertical="center"/>
    </xf>
    <xf numFmtId="0" fontId="4" fillId="0" borderId="22" xfId="0" applyFont="1" applyBorder="1" applyAlignment="1">
      <alignment horizontal="center" vertical="center"/>
    </xf>
    <xf numFmtId="0" fontId="4" fillId="0" borderId="25" xfId="0" applyFont="1" applyBorder="1" applyAlignment="1">
      <alignment horizontal="center" vertical="center"/>
    </xf>
    <xf numFmtId="0" fontId="4" fillId="0" borderId="27" xfId="0" applyFont="1" applyBorder="1" applyAlignment="1">
      <alignment horizontal="center" vertical="center"/>
    </xf>
    <xf numFmtId="0" fontId="2" fillId="3" borderId="3" xfId="0" applyFont="1" applyFill="1" applyBorder="1" applyAlignment="1">
      <alignment horizontal="center" vertical="center"/>
    </xf>
    <xf numFmtId="0" fontId="2" fillId="4" borderId="5" xfId="0" applyFont="1" applyFill="1" applyBorder="1" applyAlignment="1">
      <alignment horizontal="right" vertical="center"/>
    </xf>
    <xf numFmtId="0" fontId="4" fillId="0" borderId="23" xfId="0" applyFont="1" applyBorder="1" applyAlignment="1">
      <alignment horizontal="center" vertical="center"/>
    </xf>
    <xf numFmtId="0" fontId="4" fillId="0" borderId="26" xfId="0" applyFont="1" applyBorder="1" applyAlignment="1">
      <alignment horizontal="center" vertical="center"/>
    </xf>
    <xf numFmtId="0" fontId="3" fillId="7" borderId="0" xfId="0" applyFont="1" applyFill="1" applyAlignment="1">
      <alignment horizontal="center" vertical="center"/>
    </xf>
    <xf numFmtId="0" fontId="4" fillId="7" borderId="23" xfId="0" applyFont="1" applyFill="1" applyBorder="1" applyAlignment="1">
      <alignment horizontal="center" vertical="center"/>
    </xf>
    <xf numFmtId="0" fontId="4" fillId="0" borderId="3" xfId="0" applyFont="1" applyBorder="1" applyAlignment="1">
      <alignment horizontal="center" vertical="center"/>
    </xf>
    <xf numFmtId="0" fontId="4" fillId="7" borderId="0" xfId="0" applyFont="1" applyFill="1" applyAlignment="1">
      <alignment horizontal="center" vertical="center"/>
    </xf>
    <xf numFmtId="0" fontId="4" fillId="0" borderId="28" xfId="0" applyFont="1" applyBorder="1" applyAlignment="1">
      <alignment horizontal="center" vertical="center"/>
    </xf>
    <xf numFmtId="0" fontId="4" fillId="7" borderId="26" xfId="0" applyFont="1" applyFill="1" applyBorder="1" applyAlignment="1">
      <alignment horizontal="center" vertical="center"/>
    </xf>
    <xf numFmtId="0" fontId="4" fillId="7" borderId="29" xfId="0" applyFont="1" applyFill="1" applyBorder="1" applyAlignment="1">
      <alignment horizontal="center" vertical="center"/>
    </xf>
    <xf numFmtId="0" fontId="10" fillId="6" borderId="0" xfId="0" applyFont="1" applyFill="1" applyAlignment="1">
      <alignment horizontal="center"/>
    </xf>
    <xf numFmtId="0" fontId="6" fillId="6" borderId="0" xfId="0" applyFont="1" applyFill="1" applyAlignment="1">
      <alignment horizontal="center"/>
    </xf>
    <xf numFmtId="0" fontId="4" fillId="7" borderId="24" xfId="0" applyFont="1" applyFill="1" applyBorder="1" applyAlignment="1">
      <alignment horizontal="center" vertical="center"/>
    </xf>
    <xf numFmtId="0" fontId="0" fillId="0" borderId="0" xfId="0" applyAlignment="1">
      <alignment vertical="center"/>
    </xf>
    <xf numFmtId="0" fontId="8" fillId="6" borderId="0" xfId="0" applyFont="1" applyFill="1" applyAlignment="1">
      <alignment horizontal="center"/>
    </xf>
    <xf numFmtId="0" fontId="0" fillId="0" borderId="0" xfId="0" applyAlignment="1">
      <alignment horizontal="center" vertical="center"/>
    </xf>
    <xf numFmtId="0" fontId="0" fillId="0" borderId="30" xfId="0" applyBorder="1" applyAlignment="1">
      <alignment vertical="center"/>
    </xf>
    <xf numFmtId="0" fontId="0" fillId="0" borderId="30" xfId="0" applyBorder="1" applyAlignment="1">
      <alignment horizontal="center" vertical="center"/>
    </xf>
    <xf numFmtId="0" fontId="10" fillId="8" borderId="0" xfId="0" applyFont="1" applyFill="1"/>
    <xf numFmtId="0" fontId="8" fillId="8" borderId="0" xfId="0" applyFont="1" applyFill="1"/>
    <xf numFmtId="0" fontId="6" fillId="8" borderId="0" xfId="0" applyFont="1" applyFill="1"/>
    <xf numFmtId="0" fontId="0" fillId="9" borderId="0" xfId="0" applyFill="1" applyAlignment="1">
      <alignment vertical="center"/>
    </xf>
    <xf numFmtId="0" fontId="46" fillId="0" borderId="0" xfId="0" applyFont="1"/>
    <xf numFmtId="0" fontId="46" fillId="0" borderId="0" xfId="0" applyFont="1" applyAlignment="1">
      <alignment horizontal="right"/>
    </xf>
    <xf numFmtId="14" fontId="46" fillId="0" borderId="0" xfId="0" applyNumberFormat="1" applyFont="1"/>
    <xf numFmtId="0" fontId="10" fillId="6" borderId="22" xfId="0" applyFont="1" applyFill="1" applyBorder="1" applyAlignment="1">
      <alignment horizontal="center"/>
    </xf>
    <xf numFmtId="0" fontId="10" fillId="6" borderId="23" xfId="0" applyFont="1" applyFill="1" applyBorder="1" applyAlignment="1">
      <alignment horizontal="center"/>
    </xf>
    <xf numFmtId="0" fontId="6" fillId="6" borderId="23" xfId="0" applyFont="1" applyFill="1" applyBorder="1" applyAlignment="1">
      <alignment horizontal="center"/>
    </xf>
    <xf numFmtId="0" fontId="10" fillId="6" borderId="24" xfId="0" applyFont="1" applyFill="1" applyBorder="1" applyAlignment="1">
      <alignment horizontal="center"/>
    </xf>
    <xf numFmtId="0" fontId="29" fillId="10" borderId="0" xfId="2" applyFont="1" applyFill="1" applyAlignment="1" applyProtection="1">
      <alignment vertical="center"/>
    </xf>
    <xf numFmtId="0" fontId="28" fillId="10" borderId="0" xfId="2" applyFill="1" applyAlignment="1" applyProtection="1">
      <alignment vertical="center"/>
    </xf>
    <xf numFmtId="0" fontId="49" fillId="0" borderId="0" xfId="0" applyFont="1"/>
    <xf numFmtId="0" fontId="47" fillId="2" borderId="0" xfId="1" applyFont="1" applyFill="1" applyAlignment="1" applyProtection="1">
      <alignment vertical="center"/>
      <protection locked="0"/>
    </xf>
    <xf numFmtId="0" fontId="50" fillId="0" borderId="0" xfId="0" applyFont="1"/>
    <xf numFmtId="0" fontId="10" fillId="12" borderId="0" xfId="0" applyFont="1" applyFill="1" applyAlignment="1">
      <alignment horizontal="center"/>
    </xf>
    <xf numFmtId="0" fontId="46" fillId="0" borderId="0" xfId="0" applyFont="1" applyAlignment="1">
      <alignment horizontal="left"/>
    </xf>
    <xf numFmtId="0" fontId="46" fillId="0" borderId="0" xfId="0" applyFont="1" applyAlignment="1">
      <alignment horizontal="center"/>
    </xf>
    <xf numFmtId="14" fontId="0" fillId="0" borderId="0" xfId="0" applyNumberFormat="1" applyAlignment="1">
      <alignment vertical="center"/>
    </xf>
    <xf numFmtId="0" fontId="17" fillId="9" borderId="0" xfId="0" applyFont="1" applyFill="1"/>
    <xf numFmtId="14" fontId="17" fillId="9" borderId="0" xfId="0" applyNumberFormat="1" applyFont="1" applyFill="1"/>
    <xf numFmtId="14" fontId="17" fillId="0" borderId="0" xfId="0" applyNumberFormat="1" applyFont="1" applyAlignment="1">
      <alignment horizontal="right"/>
    </xf>
    <xf numFmtId="0" fontId="49" fillId="9" borderId="0" xfId="0" applyFont="1" applyFill="1"/>
    <xf numFmtId="14" fontId="49" fillId="9" borderId="0" xfId="0" applyNumberFormat="1" applyFont="1" applyFill="1"/>
    <xf numFmtId="0" fontId="5" fillId="5" borderId="6" xfId="0" applyFont="1" applyFill="1" applyBorder="1" applyAlignment="1">
      <alignment horizontal="left" textRotation="90" wrapText="1"/>
    </xf>
    <xf numFmtId="0" fontId="5" fillId="5" borderId="0" xfId="0" applyFont="1" applyFill="1" applyAlignment="1">
      <alignment horizontal="left" textRotation="90"/>
    </xf>
    <xf numFmtId="0" fontId="5" fillId="5" borderId="7" xfId="0" applyFont="1" applyFill="1" applyBorder="1" applyAlignment="1">
      <alignment horizontal="left" textRotation="90"/>
    </xf>
    <xf numFmtId="0" fontId="5" fillId="5" borderId="8" xfId="0" applyFont="1" applyFill="1" applyBorder="1" applyAlignment="1">
      <alignment horizontal="left" textRotation="90"/>
    </xf>
    <xf numFmtId="0" fontId="49" fillId="14" borderId="0" xfId="0" applyFont="1" applyFill="1"/>
    <xf numFmtId="14" fontId="0" fillId="0" borderId="0" xfId="0" applyNumberFormat="1" applyFont="1" applyAlignment="1">
      <alignment horizontal="right"/>
    </xf>
    <xf numFmtId="14" fontId="0" fillId="0" borderId="0" xfId="0" applyNumberFormat="1" applyFont="1"/>
    <xf numFmtId="14" fontId="10" fillId="0" borderId="0" xfId="0" applyNumberFormat="1" applyFont="1" applyAlignment="1">
      <alignment horizontal="center"/>
    </xf>
    <xf numFmtId="0" fontId="50" fillId="0" borderId="0" xfId="0" applyFont="1" applyAlignment="1">
      <alignment horizontal="center"/>
    </xf>
    <xf numFmtId="0" fontId="53" fillId="0" borderId="0" xfId="0" applyFont="1" applyAlignment="1">
      <alignment horizontal="right"/>
    </xf>
    <xf numFmtId="0" fontId="53" fillId="0" borderId="0" xfId="0" applyFont="1" applyAlignment="1">
      <alignment horizontal="left"/>
    </xf>
    <xf numFmtId="0" fontId="0" fillId="0" borderId="0" xfId="0" applyNumberFormat="1" applyAlignment="1">
      <alignment vertical="center"/>
    </xf>
    <xf numFmtId="0" fontId="10" fillId="6" borderId="0" xfId="0" applyNumberFormat="1" applyFont="1" applyFill="1" applyAlignment="1">
      <alignment horizontal="center"/>
    </xf>
    <xf numFmtId="0" fontId="7" fillId="0" borderId="0" xfId="0" applyFont="1" applyAlignment="1">
      <alignment horizontal="left"/>
    </xf>
    <xf numFmtId="0" fontId="10" fillId="0" borderId="0" xfId="0" applyNumberFormat="1" applyFont="1" applyAlignment="1">
      <alignment horizontal="center"/>
    </xf>
    <xf numFmtId="0" fontId="8" fillId="0" borderId="0" xfId="0" applyNumberFormat="1" applyFont="1" applyAlignment="1">
      <alignment horizontal="center"/>
    </xf>
    <xf numFmtId="0" fontId="6" fillId="0" borderId="0" xfId="0" applyNumberFormat="1" applyFont="1" applyAlignment="1">
      <alignment horizontal="center"/>
    </xf>
    <xf numFmtId="0" fontId="46" fillId="12" borderId="0" xfId="0" applyFont="1" applyFill="1" applyAlignment="1">
      <alignment horizontal="left"/>
    </xf>
    <xf numFmtId="0" fontId="10" fillId="0" borderId="0" xfId="0" applyFont="1" applyFill="1" applyAlignment="1">
      <alignment horizontal="center"/>
    </xf>
    <xf numFmtId="0" fontId="54" fillId="12" borderId="0" xfId="0" applyFont="1" applyFill="1"/>
    <xf numFmtId="0" fontId="18" fillId="0" borderId="9" xfId="1" applyFont="1" applyBorder="1" applyAlignment="1" applyProtection="1">
      <alignment horizontal="center"/>
    </xf>
    <xf numFmtId="0" fontId="18" fillId="0" borderId="10" xfId="1" applyFont="1" applyBorder="1" applyAlignment="1" applyProtection="1">
      <alignment horizontal="center"/>
    </xf>
    <xf numFmtId="0" fontId="18" fillId="0" borderId="10" xfId="1" applyFont="1" applyBorder="1" applyProtection="1"/>
    <xf numFmtId="0" fontId="18" fillId="0" borderId="11" xfId="1" applyFont="1" applyBorder="1" applyProtection="1"/>
    <xf numFmtId="0" fontId="1" fillId="0" borderId="0" xfId="1" applyProtection="1"/>
    <xf numFmtId="0" fontId="18" fillId="0" borderId="0" xfId="1" applyFont="1" applyAlignment="1" applyProtection="1">
      <alignment horizontal="center"/>
    </xf>
    <xf numFmtId="0" fontId="9" fillId="0" borderId="0" xfId="1" applyFont="1" applyAlignment="1" applyProtection="1">
      <alignment horizontal="center" vertical="center"/>
    </xf>
    <xf numFmtId="0" fontId="41" fillId="11" borderId="12" xfId="1" applyFont="1" applyFill="1" applyBorder="1" applyAlignment="1" applyProtection="1">
      <alignment horizontal="left" vertical="center" wrapText="1"/>
    </xf>
    <xf numFmtId="0" fontId="41" fillId="11" borderId="0" xfId="1" applyFont="1" applyFill="1" applyAlignment="1" applyProtection="1">
      <alignment vertical="center" wrapText="1"/>
    </xf>
    <xf numFmtId="0" fontId="19" fillId="13" borderId="13" xfId="1" applyFont="1" applyFill="1" applyBorder="1" applyAlignment="1" applyProtection="1">
      <alignment vertical="center"/>
    </xf>
    <xf numFmtId="0" fontId="19" fillId="13" borderId="14" xfId="1" applyFont="1" applyFill="1" applyBorder="1" applyAlignment="1" applyProtection="1">
      <alignment vertical="center"/>
    </xf>
    <xf numFmtId="0" fontId="19" fillId="13" borderId="14" xfId="1" applyFont="1" applyFill="1" applyBorder="1" applyAlignment="1" applyProtection="1">
      <alignment horizontal="right" vertical="center"/>
    </xf>
    <xf numFmtId="0" fontId="48" fillId="13" borderId="14" xfId="1" applyFont="1" applyFill="1" applyBorder="1" applyAlignment="1" applyProtection="1">
      <alignment horizontal="center" vertical="center"/>
    </xf>
    <xf numFmtId="0" fontId="44" fillId="13" borderId="14" xfId="1" applyFont="1" applyFill="1" applyBorder="1" applyAlignment="1" applyProtection="1">
      <alignment vertical="center"/>
    </xf>
    <xf numFmtId="0" fontId="1" fillId="0" borderId="0" xfId="1" applyAlignment="1" applyProtection="1">
      <alignment horizontal="center"/>
    </xf>
    <xf numFmtId="0" fontId="20" fillId="2" borderId="0" xfId="1" applyFont="1" applyFill="1" applyAlignment="1" applyProtection="1">
      <alignment horizontal="right" vertical="center" indent="1"/>
    </xf>
    <xf numFmtId="0" fontId="22" fillId="2" borderId="0" xfId="1" applyFont="1" applyFill="1" applyAlignment="1" applyProtection="1">
      <alignment horizontal="right" vertical="center" indent="1"/>
    </xf>
    <xf numFmtId="0" fontId="52" fillId="2" borderId="0" xfId="1" applyFont="1" applyFill="1" applyAlignment="1" applyProtection="1">
      <alignment vertical="center"/>
    </xf>
    <xf numFmtId="0" fontId="20" fillId="2" borderId="0" xfId="1" applyFont="1" applyFill="1" applyAlignment="1" applyProtection="1">
      <alignment vertical="center"/>
    </xf>
    <xf numFmtId="0" fontId="38" fillId="0" borderId="0" xfId="1" applyFont="1" applyAlignment="1" applyProtection="1">
      <alignment horizontal="right" vertical="center" wrapText="1"/>
    </xf>
    <xf numFmtId="0" fontId="20" fillId="2" borderId="0" xfId="1" applyFont="1" applyFill="1" applyAlignment="1" applyProtection="1">
      <alignment horizontal="left" vertical="center"/>
    </xf>
    <xf numFmtId="0" fontId="20" fillId="2" borderId="0" xfId="1" applyFont="1" applyFill="1" applyAlignment="1" applyProtection="1">
      <alignment horizontal="left" vertical="center" indent="1"/>
    </xf>
    <xf numFmtId="0" fontId="22" fillId="2" borderId="0" xfId="1" applyFont="1" applyFill="1" applyAlignment="1" applyProtection="1">
      <alignment horizontal="left" vertical="center" wrapText="1"/>
    </xf>
    <xf numFmtId="0" fontId="22" fillId="0" borderId="0" xfId="1" applyFont="1" applyAlignment="1" applyProtection="1">
      <alignment vertical="top" wrapText="1"/>
    </xf>
    <xf numFmtId="0" fontId="23" fillId="11" borderId="0" xfId="1" applyFont="1" applyFill="1" applyAlignment="1" applyProtection="1">
      <alignment horizontal="center" vertical="center"/>
    </xf>
    <xf numFmtId="0" fontId="23" fillId="11" borderId="0" xfId="1" applyFont="1" applyFill="1" applyAlignment="1" applyProtection="1">
      <alignment horizontal="left" vertical="center" indent="1"/>
    </xf>
    <xf numFmtId="0" fontId="23" fillId="11" borderId="0" xfId="1" applyFont="1" applyFill="1" applyAlignment="1" applyProtection="1">
      <alignment vertical="center"/>
    </xf>
    <xf numFmtId="0" fontId="23" fillId="11" borderId="19" xfId="1" applyFont="1" applyFill="1" applyBorder="1" applyAlignment="1" applyProtection="1">
      <alignment horizontal="left" vertical="center"/>
    </xf>
    <xf numFmtId="0" fontId="23" fillId="11" borderId="0" xfId="1" applyFont="1" applyFill="1" applyAlignment="1" applyProtection="1">
      <alignment horizontal="left" vertical="center"/>
    </xf>
    <xf numFmtId="0" fontId="23" fillId="11" borderId="15" xfId="1" applyFont="1" applyFill="1" applyBorder="1" applyAlignment="1" applyProtection="1">
      <alignment horizontal="left" vertical="center"/>
    </xf>
    <xf numFmtId="0" fontId="24" fillId="2" borderId="0" xfId="1" applyFont="1" applyFill="1" applyAlignment="1" applyProtection="1">
      <alignment vertical="center"/>
    </xf>
    <xf numFmtId="0" fontId="25" fillId="2" borderId="0" xfId="1" applyFont="1" applyFill="1" applyAlignment="1" applyProtection="1">
      <alignment vertical="center"/>
    </xf>
    <xf numFmtId="0" fontId="23" fillId="11" borderId="0" xfId="1" applyFont="1" applyFill="1" applyAlignment="1" applyProtection="1">
      <alignment horizontal="center" vertical="center" wrapText="1"/>
    </xf>
    <xf numFmtId="0" fontId="23" fillId="11" borderId="19" xfId="1" applyFont="1" applyFill="1" applyBorder="1" applyAlignment="1" applyProtection="1">
      <alignment horizontal="center" vertical="center" wrapText="1"/>
    </xf>
    <xf numFmtId="0" fontId="23" fillId="11" borderId="15" xfId="1" applyFont="1" applyFill="1" applyBorder="1" applyAlignment="1" applyProtection="1">
      <alignment horizontal="center" vertical="center" wrapText="1"/>
    </xf>
    <xf numFmtId="0" fontId="22" fillId="2" borderId="31" xfId="1" applyFont="1" applyFill="1" applyBorder="1" applyAlignment="1" applyProtection="1">
      <alignment horizontal="center" vertical="center" wrapText="1"/>
    </xf>
    <xf numFmtId="0" fontId="22" fillId="2" borderId="32" xfId="1" applyFont="1" applyFill="1" applyBorder="1" applyAlignment="1" applyProtection="1">
      <alignment horizontal="center" vertical="center" wrapText="1"/>
    </xf>
    <xf numFmtId="0" fontId="22" fillId="0" borderId="32" xfId="1" applyFont="1" applyBorder="1" applyAlignment="1" applyProtection="1">
      <alignment vertical="center" wrapText="1"/>
    </xf>
    <xf numFmtId="0" fontId="25" fillId="2" borderId="32" xfId="1" applyFont="1" applyFill="1" applyBorder="1" applyAlignment="1" applyProtection="1">
      <alignment horizontal="center" vertical="center" wrapText="1"/>
    </xf>
    <xf numFmtId="0" fontId="22" fillId="2" borderId="33" xfId="1" applyFont="1" applyFill="1" applyBorder="1" applyAlignment="1" applyProtection="1">
      <alignment horizontal="center" vertical="center" wrapText="1"/>
    </xf>
    <xf numFmtId="0" fontId="22" fillId="2" borderId="34" xfId="1" applyFont="1" applyFill="1" applyBorder="1" applyAlignment="1" applyProtection="1">
      <alignment horizontal="center" vertical="center" wrapText="1"/>
    </xf>
    <xf numFmtId="0" fontId="26" fillId="0" borderId="0" xfId="1" applyFont="1" applyAlignment="1" applyProtection="1">
      <alignment horizontal="center" vertical="center" wrapText="1"/>
    </xf>
    <xf numFmtId="0" fontId="24" fillId="2" borderId="0" xfId="1" applyFont="1" applyFill="1" applyAlignment="1" applyProtection="1">
      <alignment wrapText="1"/>
    </xf>
    <xf numFmtId="0" fontId="25" fillId="2" borderId="0" xfId="1" applyFont="1" applyFill="1" applyAlignment="1" applyProtection="1">
      <alignment wrapText="1"/>
    </xf>
    <xf numFmtId="0" fontId="22" fillId="2" borderId="16" xfId="1" applyFont="1" applyFill="1" applyBorder="1" applyAlignment="1" applyProtection="1">
      <alignment horizontal="center" vertical="center" wrapText="1"/>
    </xf>
    <xf numFmtId="0" fontId="22" fillId="2" borderId="17" xfId="1" applyFont="1" applyFill="1" applyBorder="1" applyAlignment="1" applyProtection="1">
      <alignment horizontal="center" vertical="center" wrapText="1"/>
    </xf>
    <xf numFmtId="0" fontId="22" fillId="2" borderId="17" xfId="1" applyFont="1" applyFill="1" applyBorder="1" applyAlignment="1" applyProtection="1">
      <alignment vertical="center" wrapText="1"/>
    </xf>
    <xf numFmtId="0" fontId="25" fillId="2" borderId="17" xfId="1" applyFont="1" applyFill="1" applyBorder="1" applyAlignment="1" applyProtection="1">
      <alignment horizontal="center" vertical="center" wrapText="1"/>
    </xf>
    <xf numFmtId="0" fontId="22" fillId="2" borderId="20" xfId="1" applyFont="1" applyFill="1" applyBorder="1" applyAlignment="1" applyProtection="1">
      <alignment horizontal="center" vertical="center" wrapText="1"/>
    </xf>
    <xf numFmtId="0" fontId="22" fillId="2" borderId="21" xfId="1" applyFont="1" applyFill="1" applyBorder="1" applyAlignment="1" applyProtection="1">
      <alignment horizontal="center" vertical="center" wrapText="1"/>
    </xf>
    <xf numFmtId="0" fontId="22" fillId="2" borderId="37" xfId="1" applyFont="1" applyFill="1" applyBorder="1" applyAlignment="1" applyProtection="1">
      <alignment horizontal="center" vertical="center" wrapText="1"/>
    </xf>
    <xf numFmtId="0" fontId="22" fillId="2" borderId="38" xfId="1" applyFont="1" applyFill="1" applyBorder="1" applyAlignment="1" applyProtection="1">
      <alignment horizontal="center" vertical="center" wrapText="1"/>
    </xf>
    <xf numFmtId="0" fontId="22" fillId="2" borderId="38" xfId="1" applyFont="1" applyFill="1" applyBorder="1" applyAlignment="1" applyProtection="1">
      <alignment vertical="center" wrapText="1"/>
    </xf>
    <xf numFmtId="0" fontId="25" fillId="2" borderId="38" xfId="1" applyFont="1" applyFill="1" applyBorder="1" applyAlignment="1" applyProtection="1">
      <alignment horizontal="center" vertical="center" wrapText="1"/>
    </xf>
    <xf numFmtId="0" fontId="22" fillId="2" borderId="39" xfId="1" applyFont="1" applyFill="1" applyBorder="1" applyAlignment="1" applyProtection="1">
      <alignment horizontal="center" vertical="center" wrapText="1"/>
    </xf>
    <xf numFmtId="0" fontId="22" fillId="2" borderId="40" xfId="1" applyFont="1" applyFill="1" applyBorder="1" applyAlignment="1" applyProtection="1">
      <alignment horizontal="center" vertical="center" wrapText="1"/>
    </xf>
    <xf numFmtId="0" fontId="22" fillId="13" borderId="11" xfId="1" applyFont="1" applyFill="1" applyBorder="1" applyAlignment="1" applyProtection="1">
      <alignment horizontal="center" vertical="center" wrapText="1"/>
    </xf>
    <xf numFmtId="0" fontId="22" fillId="13" borderId="0" xfId="1" applyFont="1" applyFill="1" applyAlignment="1" applyProtection="1">
      <alignment horizontal="center" vertical="center" wrapText="1"/>
    </xf>
    <xf numFmtId="0" fontId="22" fillId="13" borderId="0" xfId="1" applyFont="1" applyFill="1" applyAlignment="1" applyProtection="1">
      <alignment vertical="center" wrapText="1"/>
    </xf>
    <xf numFmtId="0" fontId="25" fillId="13" borderId="0" xfId="1" applyFont="1" applyFill="1" applyAlignment="1" applyProtection="1">
      <alignment horizontal="left" vertical="center" wrapText="1"/>
    </xf>
    <xf numFmtId="0" fontId="45" fillId="13" borderId="19" xfId="1" applyFont="1" applyFill="1" applyBorder="1" applyAlignment="1" applyProtection="1">
      <alignment horizontal="center" vertical="center" wrapText="1"/>
    </xf>
    <xf numFmtId="0" fontId="45" fillId="13" borderId="0" xfId="1" applyFont="1" applyFill="1" applyAlignment="1" applyProtection="1">
      <alignment horizontal="center" vertical="center" wrapText="1"/>
    </xf>
    <xf numFmtId="0" fontId="45" fillId="13" borderId="15" xfId="1" applyFont="1" applyFill="1" applyBorder="1" applyAlignment="1" applyProtection="1">
      <alignment horizontal="center" vertical="center" wrapText="1"/>
    </xf>
    <xf numFmtId="0" fontId="22" fillId="13" borderId="15" xfId="1" applyFont="1" applyFill="1" applyBorder="1" applyAlignment="1" applyProtection="1">
      <alignment horizontal="center" vertical="center" wrapText="1"/>
    </xf>
    <xf numFmtId="0" fontId="22" fillId="0" borderId="32" xfId="1" applyFont="1" applyBorder="1" applyAlignment="1" applyProtection="1">
      <alignment horizontal="center" vertical="center" wrapText="1"/>
    </xf>
    <xf numFmtId="0" fontId="22" fillId="2" borderId="32" xfId="1" applyFont="1" applyFill="1" applyBorder="1" applyAlignment="1" applyProtection="1">
      <alignment vertical="center" wrapText="1"/>
    </xf>
    <xf numFmtId="0" fontId="22" fillId="0" borderId="33" xfId="1" applyFont="1" applyBorder="1" applyAlignment="1" applyProtection="1">
      <alignment horizontal="center" vertical="center" wrapText="1"/>
    </xf>
    <xf numFmtId="0" fontId="22" fillId="0" borderId="34" xfId="1" applyFont="1" applyBorder="1" applyAlignment="1" applyProtection="1">
      <alignment horizontal="center" vertical="center" wrapText="1"/>
    </xf>
    <xf numFmtId="0" fontId="22" fillId="0" borderId="17" xfId="1" applyFont="1" applyBorder="1" applyAlignment="1" applyProtection="1">
      <alignment horizontal="center" vertical="center" wrapText="1"/>
    </xf>
    <xf numFmtId="0" fontId="22" fillId="0" borderId="20" xfId="1" applyFont="1" applyBorder="1" applyAlignment="1" applyProtection="1">
      <alignment horizontal="center" vertical="center" wrapText="1"/>
    </xf>
    <xf numFmtId="0" fontId="22" fillId="0" borderId="21" xfId="1" applyFont="1" applyBorder="1" applyAlignment="1" applyProtection="1">
      <alignment horizontal="center" vertical="center" wrapText="1"/>
    </xf>
    <xf numFmtId="0" fontId="24" fillId="2" borderId="0" xfId="1" applyFont="1" applyFill="1" applyProtection="1"/>
    <xf numFmtId="0" fontId="25" fillId="2" borderId="0" xfId="1" applyFont="1" applyFill="1" applyProtection="1"/>
    <xf numFmtId="0" fontId="22" fillId="0" borderId="38" xfId="1" applyFont="1" applyBorder="1" applyAlignment="1" applyProtection="1">
      <alignment horizontal="center" vertical="center" wrapText="1"/>
    </xf>
    <xf numFmtId="0" fontId="22" fillId="0" borderId="38" xfId="1" applyFont="1" applyBorder="1" applyAlignment="1" applyProtection="1">
      <alignment horizontal="left" vertical="center"/>
    </xf>
    <xf numFmtId="0" fontId="23" fillId="11" borderId="42" xfId="1" applyFont="1" applyFill="1" applyBorder="1" applyAlignment="1" applyProtection="1">
      <alignment horizontal="center" vertical="center"/>
    </xf>
    <xf numFmtId="0" fontId="23" fillId="11" borderId="43" xfId="1" applyFont="1" applyFill="1" applyBorder="1" applyAlignment="1" applyProtection="1">
      <alignment horizontal="center" vertical="center"/>
    </xf>
    <xf numFmtId="0" fontId="23" fillId="11" borderId="43" xfId="1" applyFont="1" applyFill="1" applyBorder="1" applyAlignment="1" applyProtection="1">
      <alignment horizontal="left" vertical="center" indent="1"/>
    </xf>
    <xf numFmtId="0" fontId="23" fillId="11" borderId="43" xfId="1" applyFont="1" applyFill="1" applyBorder="1" applyAlignment="1" applyProtection="1">
      <alignment horizontal="center" vertical="center" wrapText="1"/>
    </xf>
    <xf numFmtId="0" fontId="23" fillId="11" borderId="44" xfId="1" applyFont="1" applyFill="1" applyBorder="1" applyAlignment="1" applyProtection="1">
      <alignment horizontal="center" vertical="center" wrapText="1"/>
    </xf>
    <xf numFmtId="0" fontId="23" fillId="11" borderId="45" xfId="1" applyFont="1" applyFill="1" applyBorder="1" applyAlignment="1" applyProtection="1">
      <alignment horizontal="center" vertical="center" wrapText="1"/>
    </xf>
    <xf numFmtId="0" fontId="23" fillId="11" borderId="46" xfId="1" applyFont="1" applyFill="1" applyBorder="1" applyAlignment="1" applyProtection="1">
      <alignment horizontal="center" vertical="center"/>
    </xf>
    <xf numFmtId="0" fontId="24" fillId="2" borderId="0" xfId="1" applyFont="1" applyFill="1" applyAlignment="1" applyProtection="1">
      <alignment horizontal="center" vertical="center"/>
    </xf>
    <xf numFmtId="0" fontId="22" fillId="0" borderId="17" xfId="1" applyFont="1" applyBorder="1" applyAlignment="1" applyProtection="1">
      <alignment horizontal="left" vertical="center"/>
    </xf>
    <xf numFmtId="0" fontId="22" fillId="13" borderId="19" xfId="1" applyFont="1" applyFill="1" applyBorder="1" applyAlignment="1" applyProtection="1">
      <alignment horizontal="center" vertical="center" wrapText="1"/>
    </xf>
    <xf numFmtId="0" fontId="22" fillId="0" borderId="32" xfId="1" applyFont="1" applyBorder="1" applyAlignment="1" applyProtection="1">
      <alignment horizontal="left" vertical="center"/>
    </xf>
    <xf numFmtId="0" fontId="33" fillId="2" borderId="0" xfId="1" applyFont="1" applyFill="1" applyAlignment="1" applyProtection="1">
      <alignment horizontal="left" vertical="center" wrapText="1"/>
    </xf>
    <xf numFmtId="0" fontId="34" fillId="2" borderId="0" xfId="1" applyFont="1" applyFill="1" applyAlignment="1" applyProtection="1">
      <alignment horizontal="left" vertical="center" wrapText="1"/>
    </xf>
    <xf numFmtId="0" fontId="35" fillId="2" borderId="0" xfId="1" applyFont="1" applyFill="1" applyAlignment="1" applyProtection="1">
      <alignment vertical="center"/>
    </xf>
    <xf numFmtId="0" fontId="36" fillId="2" borderId="0" xfId="1" applyFont="1" applyFill="1" applyProtection="1"/>
    <xf numFmtId="0" fontId="12" fillId="2" borderId="0" xfId="1" applyFont="1" applyFill="1" applyProtection="1"/>
    <xf numFmtId="0" fontId="51" fillId="11" borderId="0" xfId="1" applyFont="1" applyFill="1" applyAlignment="1" applyProtection="1">
      <alignment vertical="center" readingOrder="1"/>
    </xf>
    <xf numFmtId="0" fontId="38" fillId="11" borderId="0" xfId="1" applyFont="1" applyFill="1" applyAlignment="1" applyProtection="1">
      <alignment horizontal="left" vertical="center" readingOrder="1"/>
    </xf>
    <xf numFmtId="0" fontId="21" fillId="11" borderId="0" xfId="1" applyFont="1" applyFill="1" applyAlignment="1" applyProtection="1">
      <alignment horizontal="left" vertical="center" readingOrder="1"/>
    </xf>
    <xf numFmtId="0" fontId="43" fillId="11" borderId="0" xfId="1" applyFont="1" applyFill="1" applyAlignment="1" applyProtection="1">
      <alignment horizontal="center" vertical="center" readingOrder="1"/>
    </xf>
    <xf numFmtId="0" fontId="23" fillId="11" borderId="0" xfId="1" applyFont="1" applyFill="1" applyAlignment="1" applyProtection="1">
      <alignment vertical="center" readingOrder="1"/>
    </xf>
    <xf numFmtId="0" fontId="43" fillId="11" borderId="0" xfId="1" applyFont="1" applyFill="1" applyAlignment="1" applyProtection="1">
      <alignment vertical="center" readingOrder="1"/>
    </xf>
    <xf numFmtId="0" fontId="43" fillId="11" borderId="15" xfId="1" applyFont="1" applyFill="1" applyBorder="1" applyAlignment="1" applyProtection="1">
      <alignment vertical="center" readingOrder="1"/>
    </xf>
    <xf numFmtId="0" fontId="40" fillId="11" borderId="0" xfId="1" applyFont="1" applyFill="1" applyProtection="1"/>
    <xf numFmtId="0" fontId="23" fillId="11" borderId="0" xfId="1" applyFont="1" applyFill="1" applyAlignment="1" applyProtection="1">
      <alignment horizontal="left" vertical="center" readingOrder="1"/>
    </xf>
    <xf numFmtId="0" fontId="23" fillId="11" borderId="19" xfId="1" applyFont="1" applyFill="1" applyBorder="1" applyAlignment="1" applyProtection="1">
      <alignment horizontal="center" vertical="center" wrapText="1" readingOrder="1"/>
    </xf>
    <xf numFmtId="0" fontId="23" fillId="11" borderId="0" xfId="1" applyFont="1" applyFill="1" applyAlignment="1" applyProtection="1">
      <alignment horizontal="center" vertical="center" wrapText="1" readingOrder="1"/>
    </xf>
    <xf numFmtId="0" fontId="23" fillId="11" borderId="15" xfId="1" applyFont="1" applyFill="1" applyBorder="1" applyAlignment="1" applyProtection="1">
      <alignment horizontal="center" vertical="center" wrapText="1" readingOrder="1"/>
    </xf>
    <xf numFmtId="0" fontId="23" fillId="11" borderId="0" xfId="1" applyFont="1" applyFill="1" applyAlignment="1" applyProtection="1">
      <alignment horizontal="center" vertical="top"/>
    </xf>
    <xf numFmtId="0" fontId="1" fillId="0" borderId="0" xfId="1" applyAlignment="1" applyProtection="1">
      <alignment horizontal="center" vertical="top"/>
    </xf>
    <xf numFmtId="0" fontId="37" fillId="0" borderId="16" xfId="1" applyFont="1" applyBorder="1" applyAlignment="1" applyProtection="1">
      <alignment horizontal="center" vertical="center"/>
    </xf>
    <xf numFmtId="0" fontId="37" fillId="0" borderId="17" xfId="1" applyFont="1" applyBorder="1" applyAlignment="1" applyProtection="1">
      <alignment horizontal="center" vertical="center"/>
    </xf>
    <xf numFmtId="0" fontId="37" fillId="0" borderId="17" xfId="1" applyFont="1" applyBorder="1" applyAlignment="1" applyProtection="1">
      <alignment vertical="center"/>
    </xf>
    <xf numFmtId="0" fontId="37" fillId="0" borderId="17" xfId="1" applyFont="1" applyBorder="1" applyAlignment="1" applyProtection="1">
      <alignment horizontal="center" vertical="center" wrapText="1"/>
    </xf>
    <xf numFmtId="0" fontId="0" fillId="0" borderId="0" xfId="0" applyProtection="1"/>
    <xf numFmtId="0" fontId="27" fillId="2" borderId="0" xfId="1" applyFont="1" applyFill="1" applyAlignment="1" applyProtection="1">
      <alignment horizontal="center" vertical="center" wrapText="1"/>
    </xf>
    <xf numFmtId="0" fontId="31" fillId="2" borderId="0" xfId="1" applyFont="1" applyFill="1" applyProtection="1"/>
    <xf numFmtId="0" fontId="32" fillId="2" borderId="0" xfId="1" applyFont="1" applyFill="1" applyProtection="1"/>
    <xf numFmtId="0" fontId="33" fillId="2" borderId="0" xfId="1" applyFont="1" applyFill="1" applyAlignment="1" applyProtection="1">
      <alignment vertical="center"/>
    </xf>
    <xf numFmtId="0" fontId="12" fillId="2" borderId="0" xfId="1" applyFont="1" applyFill="1" applyAlignment="1" applyProtection="1">
      <alignment vertical="center"/>
    </xf>
    <xf numFmtId="0" fontId="35" fillId="2" borderId="0" xfId="1" applyFont="1" applyFill="1" applyAlignment="1" applyProtection="1">
      <alignment horizontal="right" vertical="center"/>
    </xf>
    <xf numFmtId="0" fontId="22" fillId="2" borderId="35" xfId="1" applyFont="1" applyFill="1" applyBorder="1" applyAlignment="1" applyProtection="1">
      <alignment horizontal="center" vertical="center" wrapText="1"/>
      <protection locked="0"/>
    </xf>
    <xf numFmtId="0" fontId="22" fillId="2" borderId="36" xfId="1" applyFont="1" applyFill="1" applyBorder="1" applyAlignment="1" applyProtection="1">
      <alignment horizontal="center" vertical="center" wrapText="1"/>
      <protection locked="0"/>
    </xf>
    <xf numFmtId="0" fontId="22" fillId="0" borderId="36" xfId="1" applyFont="1" applyBorder="1" applyAlignment="1" applyProtection="1">
      <alignment horizontal="center" vertical="center" wrapText="1"/>
      <protection locked="0"/>
    </xf>
    <xf numFmtId="0" fontId="22" fillId="2" borderId="41" xfId="1" applyFont="1" applyFill="1" applyBorder="1" applyAlignment="1" applyProtection="1">
      <alignment horizontal="center" vertical="center" wrapText="1"/>
      <protection locked="0"/>
    </xf>
    <xf numFmtId="0" fontId="22" fillId="13" borderId="15" xfId="1" applyFont="1" applyFill="1" applyBorder="1" applyAlignment="1" applyProtection="1">
      <alignment horizontal="center" vertical="center" wrapText="1"/>
      <protection locked="0"/>
    </xf>
    <xf numFmtId="0" fontId="22" fillId="0" borderId="35" xfId="1" applyFont="1" applyBorder="1" applyAlignment="1" applyProtection="1">
      <alignment horizontal="center" vertical="center" wrapText="1"/>
      <protection locked="0"/>
    </xf>
    <xf numFmtId="0" fontId="22" fillId="0" borderId="18" xfId="1" applyFont="1" applyBorder="1" applyAlignment="1" applyProtection="1">
      <alignment horizontal="center" vertical="center" wrapText="1"/>
      <protection locked="0"/>
    </xf>
    <xf numFmtId="0" fontId="22" fillId="2" borderId="18" xfId="1" applyFont="1" applyFill="1" applyBorder="1" applyAlignment="1" applyProtection="1">
      <alignment horizontal="center" vertical="center" wrapText="1"/>
      <protection locked="0"/>
    </xf>
  </cellXfs>
  <cellStyles count="3">
    <cellStyle name="Hyperlink" xfId="2" builtinId="8"/>
    <cellStyle name="Normal" xfId="0" builtinId="0"/>
    <cellStyle name="Normal 2" xfId="1"/>
  </cellStyles>
  <dxfs count="52">
    <dxf>
      <numFmt numFmtId="19" formatCode="d/mm/yyyy"/>
      <alignment vertical="center" textRotation="0" wrapText="0" indent="0" justifyLastLine="0" shrinkToFit="0" readingOrder="0"/>
    </dxf>
    <dxf>
      <numFmt numFmtId="19" formatCode="d/mm/yyyy"/>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border outline="0">
        <left style="medium">
          <color indexed="64"/>
        </left>
      </border>
    </dxf>
    <dxf>
      <numFmt numFmtId="0" formatCode="General"/>
      <alignment horizontal="center" vertical="center" textRotation="0" wrapText="0" indent="0" justifyLastLine="0" shrinkToFit="0" readingOrder="0"/>
      <border>
        <right style="double">
          <color rgb="FF000000"/>
        </right>
      </border>
    </dxf>
    <dxf>
      <numFmt numFmtId="0" formatCode="General"/>
      <alignment vertical="center" textRotation="0" wrapText="0" indent="0" justifyLastLine="0" shrinkToFit="0" readingOrder="0"/>
    </dxf>
    <dxf>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font>
        <color rgb="FF006100"/>
      </font>
      <fill>
        <patternFill>
          <bgColor rgb="FFC6EFCE"/>
        </patternFill>
      </fill>
    </dxf>
    <dxf>
      <fill>
        <patternFill>
          <bgColor rgb="FFFFC000"/>
        </patternFill>
      </fill>
    </dxf>
    <dxf>
      <fill>
        <patternFill>
          <bgColor rgb="FFFFC000"/>
        </patternFill>
      </fill>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fill>
        <patternFill patternType="solid">
          <fgColor indexed="64"/>
          <bgColor theme="5" tint="0.79998168889431442"/>
        </patternFill>
      </fill>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border outline="0">
        <right style="thin">
          <color indexed="64"/>
        </right>
      </border>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scheme val="minor"/>
      </font>
      <fill>
        <patternFill patternType="solid">
          <fgColor indexed="64"/>
          <bgColor rgb="FFF2F2F2"/>
        </patternFill>
      </fill>
      <alignment horizontal="left" vertical="bottom" textRotation="0" wrapText="0"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9" formatCode="d/mm/yyyy"/>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9" formatCode="d/mm/yyyy"/>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fill>
        <patternFill patternType="solid">
          <fgColor indexed="64"/>
          <bgColor rgb="FF92D050"/>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i/>
        <color rgb="FFFF0000"/>
      </font>
    </dxf>
  </dxfs>
  <tableStyles count="0" defaultTableStyle="TableStyleMedium2" defaultPivotStyle="PivotStyleLight16"/>
  <colors>
    <mruColors>
      <color rgb="FFB4FFFF"/>
      <color rgb="FFF49AC1"/>
      <color rgb="FF0D4B6D"/>
      <color rgb="FF919296"/>
      <color rgb="FFF2F2F2"/>
      <color rgb="FFB4C6E7"/>
      <color rgb="FFFFE699"/>
      <color rgb="FF808080"/>
      <color rgb="FFD1D2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8</xdr:col>
      <xdr:colOff>314325</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410450" y="266699"/>
          <a:ext cx="18582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13</xdr:col>
      <xdr:colOff>228601</xdr:colOff>
      <xdr:row>3</xdr:row>
      <xdr:rowOff>38101</xdr:rowOff>
    </xdr:from>
    <xdr:to>
      <xdr:col>21</xdr:col>
      <xdr:colOff>371476</xdr:colOff>
      <xdr:row>29</xdr:row>
      <xdr:rowOff>238125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0496551" y="542926"/>
          <a:ext cx="5629275" cy="6238874"/>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0" fontAlgn="base"/>
          <a:r>
            <a:rPr lang="en-AU" sz="1100" b="1" i="0">
              <a:solidFill>
                <a:schemeClr val="dk1"/>
              </a:solidFill>
              <a:effectLst/>
              <a:latin typeface="+mn-lt"/>
              <a:ea typeface="+mn-ea"/>
              <a:cs typeface="+mn-cs"/>
            </a:rPr>
            <a:t>Enrolment Guidelines</a:t>
          </a:r>
          <a:endParaRPr lang="en-AU" sz="1100" b="0" i="0">
            <a:solidFill>
              <a:schemeClr val="dk1"/>
            </a:solidFill>
            <a:effectLst/>
            <a:latin typeface="+mn-lt"/>
            <a:ea typeface="+mn-ea"/>
            <a:cs typeface="+mn-cs"/>
          </a:endParaRPr>
        </a:p>
        <a:p>
          <a:pPr algn="ctr" rtl="0" fontAlgn="base"/>
          <a:r>
            <a:rPr lang="en-AU" sz="1100" b="1" i="0">
              <a:solidFill>
                <a:schemeClr val="dk1"/>
              </a:solidFill>
              <a:effectLst/>
              <a:latin typeface="+mn-lt"/>
              <a:ea typeface="+mn-ea"/>
              <a:cs typeface="+mn-cs"/>
            </a:rPr>
            <a:t>Master of Architecture</a:t>
          </a:r>
        </a:p>
        <a:p>
          <a:pPr algn="ctr" rtl="0" fontAlgn="base"/>
          <a:endParaRPr lang="en-AU">
            <a:effectLst/>
          </a:endParaRPr>
        </a:p>
        <a:p>
          <a:pPr algn="ctr" rtl="0" fontAlgn="base"/>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your Commencing Study Period.</a:t>
          </a:r>
          <a:endParaRPr lang="en-AU">
            <a:effectLst/>
          </a:endParaRPr>
        </a:p>
        <a:p>
          <a:pPr algn="ctr" rtl="0" fontAlgn="base"/>
          <a:endParaRPr lang="en-AU" sz="1100" b="0" i="0">
            <a:solidFill>
              <a:schemeClr val="dk1"/>
            </a:solidFill>
            <a:effectLst/>
            <a:latin typeface="+mn-lt"/>
            <a:ea typeface="+mn-ea"/>
            <a:cs typeface="+mn-cs"/>
          </a:endParaRPr>
        </a:p>
        <a:p>
          <a:pPr marL="171450" indent="-171450" rtl="0" fontAlgn="base">
            <a:buFont typeface="Arial" panose="020B0604020202020204" pitchFamily="34" charset="0"/>
            <a:buChar char="•"/>
          </a:pPr>
          <a:r>
            <a:rPr lang="en-AU" sz="1100" b="0" i="0">
              <a:solidFill>
                <a:schemeClr val="dk1"/>
              </a:solidFill>
              <a:effectLst/>
              <a:latin typeface="+mn-lt"/>
              <a:ea typeface="+mn-ea"/>
              <a:cs typeface="+mn-cs"/>
            </a:rPr>
            <a:t>This planner shows the </a:t>
          </a:r>
          <a:r>
            <a:rPr lang="en-AU" sz="1100" b="1" i="0" u="sng">
              <a:solidFill>
                <a:schemeClr val="dk1"/>
              </a:solidFill>
              <a:effectLst/>
              <a:latin typeface="+mn-lt"/>
              <a:ea typeface="+mn-ea"/>
              <a:cs typeface="+mn-cs"/>
            </a:rPr>
            <a:t>recommended</a:t>
          </a:r>
          <a:r>
            <a:rPr lang="en-AU" sz="1100" b="0" i="0">
              <a:solidFill>
                <a:schemeClr val="dk1"/>
              </a:solidFill>
              <a:effectLst/>
              <a:latin typeface="+mn-lt"/>
              <a:ea typeface="+mn-ea"/>
              <a:cs typeface="+mn-cs"/>
            </a:rPr>
            <a:t> sequence for </a:t>
          </a:r>
          <a:r>
            <a:rPr lang="en-AU" sz="1100" b="1" i="0" u="none">
              <a:solidFill>
                <a:schemeClr val="dk1"/>
              </a:solidFill>
              <a:effectLst/>
              <a:latin typeface="+mn-lt"/>
              <a:ea typeface="+mn-ea"/>
              <a:cs typeface="+mn-cs"/>
            </a:rPr>
            <a:t>full-time</a:t>
          </a:r>
          <a:r>
            <a:rPr lang="en-AU" sz="1100" b="1" i="0">
              <a:solidFill>
                <a:schemeClr val="dk1"/>
              </a:solidFill>
              <a:effectLst/>
              <a:latin typeface="+mn-lt"/>
              <a:ea typeface="+mn-ea"/>
              <a:cs typeface="+mn-cs"/>
            </a:rPr>
            <a:t> study</a:t>
          </a:r>
          <a:r>
            <a:rPr lang="en-AU" sz="1100" b="0" i="0">
              <a:solidFill>
                <a:schemeClr val="dk1"/>
              </a:solidFill>
              <a:effectLst/>
              <a:latin typeface="+mn-lt"/>
              <a:ea typeface="+mn-ea"/>
              <a:cs typeface="+mn-cs"/>
            </a:rPr>
            <a:t> based on your study period of commencement. The standard full-time study load is </a:t>
          </a:r>
          <a:r>
            <a:rPr lang="en-AU" sz="1100" b="1" i="0">
              <a:solidFill>
                <a:schemeClr val="dk1"/>
              </a:solidFill>
              <a:effectLst/>
              <a:latin typeface="+mn-lt"/>
              <a:ea typeface="+mn-ea"/>
              <a:cs typeface="+mn-cs"/>
            </a:rPr>
            <a:t>100 credit points per semester</a:t>
          </a:r>
          <a:r>
            <a:rPr lang="en-AU" sz="1100" b="0" i="0">
              <a:solidFill>
                <a:schemeClr val="dk1"/>
              </a:solidFill>
              <a:effectLst/>
              <a:latin typeface="+mn-lt"/>
              <a:ea typeface="+mn-ea"/>
              <a:cs typeface="+mn-cs"/>
            </a:rPr>
            <a:t>. </a:t>
          </a:r>
        </a:p>
        <a:p>
          <a:pPr marL="171450" indent="-171450" rtl="0" fontAlgn="base">
            <a:buFont typeface="Arial" panose="020B0604020202020204" pitchFamily="34" charset="0"/>
            <a:buChar char="•"/>
          </a:pPr>
          <a:r>
            <a:rPr lang="en-AU" sz="1100" b="0" i="0">
              <a:solidFill>
                <a:schemeClr val="dk1"/>
              </a:solidFill>
              <a:effectLst/>
              <a:latin typeface="+mn-lt"/>
              <a:ea typeface="+mn-ea"/>
              <a:cs typeface="+mn-cs"/>
            </a:rPr>
            <a:t>Units may not be offered in every study period and may not be available at the time that you wish to study them. Your progression in the degree may be affected if you do not follow the recommended sequence of enrolment. </a:t>
          </a:r>
        </a:p>
        <a:p>
          <a:pPr marL="171450" indent="-171450" rtl="0" fontAlgn="base">
            <a:buFont typeface="Arial" panose="020B0604020202020204" pitchFamily="34" charset="0"/>
            <a:buChar char="•"/>
          </a:pPr>
          <a:r>
            <a:rPr lang="en-AU" sz="1100" b="0" i="0">
              <a:solidFill>
                <a:schemeClr val="dk1"/>
              </a:solidFill>
              <a:effectLst/>
              <a:latin typeface="+mn-lt"/>
              <a:ea typeface="+mn-ea"/>
              <a:cs typeface="+mn-cs"/>
            </a:rPr>
            <a:t>You may study ONE </a:t>
          </a:r>
          <a:r>
            <a:rPr lang="en-AU" sz="1100" b="1" i="0" u="sng" baseline="0">
              <a:solidFill>
                <a:schemeClr val="dk1"/>
              </a:solidFill>
              <a:effectLst/>
              <a:latin typeface="+mn-lt"/>
              <a:ea typeface="+mn-ea"/>
              <a:cs typeface="+mn-cs"/>
            </a:rPr>
            <a:t>Studio</a:t>
          </a:r>
          <a:r>
            <a:rPr lang="en-AU" sz="1100" b="0" i="0" baseline="0">
              <a:solidFill>
                <a:schemeClr val="dk1"/>
              </a:solidFill>
              <a:effectLst/>
              <a:latin typeface="+mn-lt"/>
              <a:ea typeface="+mn-ea"/>
              <a:cs typeface="+mn-cs"/>
            </a:rPr>
            <a:t> unit per semester in your first three semesters, </a:t>
          </a:r>
          <a:r>
            <a:rPr lang="en-AU" sz="1100" b="1" i="1" baseline="0">
              <a:solidFill>
                <a:schemeClr val="dk1"/>
              </a:solidFill>
              <a:effectLst/>
              <a:latin typeface="+mn-lt"/>
              <a:ea typeface="+mn-ea"/>
              <a:cs typeface="+mn-cs"/>
            </a:rPr>
            <a:t>in any order</a:t>
          </a:r>
          <a:r>
            <a:rPr lang="en-AU" sz="1100" b="0" i="0" baseline="0">
              <a:solidFill>
                <a:schemeClr val="dk1"/>
              </a:solidFill>
              <a:effectLst/>
              <a:latin typeface="+mn-lt"/>
              <a:ea typeface="+mn-ea"/>
              <a:cs typeface="+mn-cs"/>
            </a:rPr>
            <a:t>.</a:t>
          </a:r>
          <a:endParaRPr lang="en-AU" sz="1100" b="0" i="0">
            <a:solidFill>
              <a:schemeClr val="dk1"/>
            </a:solidFill>
            <a:effectLst/>
            <a:latin typeface="+mn-lt"/>
            <a:ea typeface="+mn-ea"/>
            <a:cs typeface="+mn-cs"/>
          </a:endParaRPr>
        </a:p>
        <a:p>
          <a:pPr marL="171450" indent="-171450" rtl="0" fontAlgn="base">
            <a:buFont typeface="Arial" panose="020B0604020202020204" pitchFamily="34" charset="0"/>
            <a:buChar char="•"/>
          </a:pPr>
          <a:r>
            <a:rPr lang="en-AU" sz="1100" b="0" i="0">
              <a:solidFill>
                <a:schemeClr val="dk1"/>
              </a:solidFill>
              <a:effectLst/>
              <a:latin typeface="+mn-lt"/>
              <a:ea typeface="+mn-ea"/>
              <a:cs typeface="+mn-cs"/>
            </a:rPr>
            <a:t>If you need a part-time study plan </a:t>
          </a:r>
          <a:r>
            <a:rPr lang="en-AU" sz="1100" b="0" i="0" u="none">
              <a:solidFill>
                <a:sysClr val="windowText" lastClr="000000"/>
              </a:solidFill>
              <a:effectLst/>
              <a:latin typeface="+mn-lt"/>
              <a:ea typeface="+mn-ea"/>
              <a:cs typeface="+mn-cs"/>
            </a:rPr>
            <a:t>please contact your Course Coordinator (Email - architecture@curtin.edu.au).</a:t>
          </a:r>
        </a:p>
        <a:p>
          <a:pPr rtl="0" fontAlgn="base"/>
          <a:endParaRPr lang="en-AU" sz="1100" b="0" i="0">
            <a:solidFill>
              <a:schemeClr val="dk1"/>
            </a:solidFill>
            <a:effectLst/>
            <a:latin typeface="+mn-lt"/>
            <a:ea typeface="+mn-ea"/>
            <a:cs typeface="+mn-cs"/>
          </a:endParaRPr>
        </a:p>
        <a:p>
          <a:pPr rtl="0" fontAlgn="base"/>
          <a:r>
            <a:rPr lang="en-AU" sz="1100" b="1" i="0">
              <a:solidFill>
                <a:schemeClr val="dk1"/>
              </a:solidFill>
              <a:effectLst/>
              <a:latin typeface="+mn-lt"/>
              <a:ea typeface="+mn-ea"/>
              <a:cs typeface="+mn-cs"/>
            </a:rPr>
            <a:t>Notes for International Students </a:t>
          </a:r>
          <a:r>
            <a:rPr lang="en-AU" sz="1100" b="0" i="0">
              <a:solidFill>
                <a:schemeClr val="dk1"/>
              </a:solidFill>
              <a:effectLst/>
              <a:latin typeface="+mn-lt"/>
              <a:ea typeface="+mn-ea"/>
              <a:cs typeface="+mn-cs"/>
            </a:rPr>
            <a:t> </a:t>
          </a:r>
          <a:endParaRPr lang="en-AU">
            <a:effectLst/>
          </a:endParaRPr>
        </a:p>
        <a:p>
          <a:pPr rtl="0" fontAlgn="base"/>
          <a:r>
            <a:rPr lang="en-AU" sz="1100" b="0" i="0">
              <a:solidFill>
                <a:schemeClr val="dk1"/>
              </a:solidFill>
              <a:effectLst/>
              <a:latin typeface="+mn-lt"/>
              <a:ea typeface="+mn-ea"/>
              <a:cs typeface="+mn-cs"/>
            </a:rPr>
            <a:t>You are expected to study all of your units face-to-face for at least the first year of your course. </a:t>
          </a:r>
          <a:endParaRPr lang="en-AU">
            <a:effectLst/>
          </a:endParaRPr>
        </a:p>
        <a:p>
          <a:pPr rtl="0" fontAlgn="base"/>
          <a:r>
            <a:rPr lang="en-AU" sz="1100" b="0" i="0">
              <a:solidFill>
                <a:schemeClr val="dk1"/>
              </a:solidFill>
              <a:effectLst/>
              <a:latin typeface="+mn-lt"/>
              <a:ea typeface="+mn-ea"/>
              <a:cs typeface="+mn-cs"/>
            </a:rPr>
            <a:t>It is your responsibility to ensure that you meet all conditions of your student visa.  </a:t>
          </a:r>
          <a:endParaRPr lang="en-AU">
            <a:effectLst/>
          </a:endParaRPr>
        </a:p>
        <a:p>
          <a:pPr rtl="0" fontAlgn="base"/>
          <a:endParaRPr lang="en-AU" sz="1100" b="1" baseline="0">
            <a:solidFill>
              <a:schemeClr val="dk1"/>
            </a:solidFill>
            <a:effectLst/>
            <a:latin typeface="+mn-lt"/>
            <a:ea typeface="+mn-ea"/>
            <a:cs typeface="+mn-cs"/>
          </a:endParaRPr>
        </a:p>
        <a:p>
          <a:r>
            <a:rPr lang="en-AU" sz="1100" b="1" baseline="0">
              <a:solidFill>
                <a:schemeClr val="dk1"/>
              </a:solidFill>
              <a:effectLst/>
              <a:latin typeface="+mn-lt"/>
              <a:ea typeface="+mn-ea"/>
              <a:cs typeface="+mn-cs"/>
            </a:rPr>
            <a:t>Practicum Placement</a:t>
          </a:r>
        </a:p>
        <a:p>
          <a:r>
            <a:rPr lang="en-AU" sz="1100" baseline="0">
              <a:solidFill>
                <a:schemeClr val="dk1"/>
              </a:solidFill>
              <a:effectLst/>
              <a:latin typeface="+mn-lt"/>
              <a:ea typeface="+mn-ea"/>
              <a:cs typeface="+mn-cs"/>
            </a:rPr>
            <a:t>Students are required to complete core unit </a:t>
          </a:r>
          <a:r>
            <a:rPr lang="en-AU" sz="1100" b="1" i="1" u="none" strike="noStrike">
              <a:solidFill>
                <a:schemeClr val="dk1"/>
              </a:solidFill>
              <a:effectLst/>
              <a:latin typeface="+mn-lt"/>
              <a:ea typeface="+mn-ea"/>
              <a:cs typeface="+mn-cs"/>
            </a:rPr>
            <a:t>ARCH6021 Architectural Practical Experience</a:t>
          </a:r>
          <a:r>
            <a:rPr lang="en-AU" b="1" i="1"/>
            <a:t> </a:t>
          </a:r>
          <a:r>
            <a:rPr lang="en-AU" sz="1100" baseline="0">
              <a:solidFill>
                <a:schemeClr val="dk1"/>
              </a:solidFill>
              <a:effectLst/>
              <a:latin typeface="+mn-lt"/>
              <a:ea typeface="+mn-ea"/>
              <a:cs typeface="+mn-cs"/>
            </a:rPr>
            <a:t>which includes 100 hours of (unpaid) internship in a host organisation.</a:t>
          </a:r>
        </a:p>
        <a:p>
          <a:r>
            <a:rPr lang="en-AU" sz="1100" b="0" baseline="0">
              <a:solidFill>
                <a:schemeClr val="dk1"/>
              </a:solidFill>
              <a:effectLst/>
              <a:latin typeface="+mn-lt"/>
              <a:ea typeface="+mn-ea"/>
              <a:cs typeface="+mn-cs"/>
            </a:rPr>
            <a:t>* </a:t>
          </a:r>
          <a:r>
            <a:rPr lang="en-AU" sz="1100" b="0">
              <a:solidFill>
                <a:schemeClr val="dk1"/>
              </a:solidFill>
              <a:effectLst/>
              <a:latin typeface="+mn-lt"/>
              <a:ea typeface="+mn-ea"/>
              <a:cs typeface="+mn-cs"/>
            </a:rPr>
            <a:t>If you identify an</a:t>
          </a:r>
          <a:r>
            <a:rPr lang="en-AU" sz="1100" b="0" baseline="0">
              <a:solidFill>
                <a:schemeClr val="dk1"/>
              </a:solidFill>
              <a:effectLst/>
              <a:latin typeface="+mn-lt"/>
              <a:ea typeface="+mn-ea"/>
              <a:cs typeface="+mn-cs"/>
            </a:rPr>
            <a:t> </a:t>
          </a:r>
          <a:r>
            <a:rPr lang="en-AU" sz="1100">
              <a:solidFill>
                <a:schemeClr val="dk1"/>
              </a:solidFill>
              <a:effectLst/>
              <a:latin typeface="+mn-lt"/>
              <a:ea typeface="+mn-ea"/>
              <a:cs typeface="+mn-cs"/>
            </a:rPr>
            <a:t>opportunity</a:t>
          </a:r>
          <a:r>
            <a:rPr lang="en-AU" sz="1100" b="0" baseline="0">
              <a:solidFill>
                <a:schemeClr val="dk1"/>
              </a:solidFill>
              <a:effectLst/>
              <a:latin typeface="+mn-lt"/>
              <a:ea typeface="+mn-ea"/>
              <a:cs typeface="+mn-cs"/>
            </a:rPr>
            <a:t> for your internship early in your degree, speak to your Course Coordinator about the possibility of completing </a:t>
          </a:r>
          <a:r>
            <a:rPr lang="en-AU" sz="1100" b="1" i="1">
              <a:solidFill>
                <a:schemeClr val="dk1"/>
              </a:solidFill>
              <a:effectLst/>
              <a:latin typeface="+mn-lt"/>
              <a:ea typeface="+mn-ea"/>
              <a:cs typeface="+mn-cs"/>
            </a:rPr>
            <a:t>ARCH6021 Architectural Practical Experience </a:t>
          </a:r>
          <a:r>
            <a:rPr lang="en-AU" sz="1100" b="0" baseline="0">
              <a:solidFill>
                <a:schemeClr val="dk1"/>
              </a:solidFill>
              <a:effectLst/>
              <a:latin typeface="+mn-lt"/>
              <a:ea typeface="+mn-ea"/>
              <a:cs typeface="+mn-cs"/>
            </a:rPr>
            <a:t>in an earlier study period. Please note ARCH6021 &amp; your Option Unit are interchangeable:</a:t>
          </a:r>
        </a:p>
        <a:p>
          <a:pPr marL="171450" indent="-171450">
            <a:buFont typeface="Arial" panose="020B0604020202020204" pitchFamily="34" charset="0"/>
            <a:buChar char="•"/>
          </a:pPr>
          <a:r>
            <a:rPr lang="en-AU" sz="1100" b="0" baseline="0">
              <a:solidFill>
                <a:schemeClr val="dk1"/>
              </a:solidFill>
              <a:effectLst/>
              <a:latin typeface="+mn-lt"/>
              <a:ea typeface="+mn-ea"/>
              <a:cs typeface="+mn-cs"/>
            </a:rPr>
            <a:t>You may study either ARCH6021 or Option Unit in Year 1 Semester 2.</a:t>
          </a:r>
        </a:p>
        <a:p>
          <a:pPr marL="171450" indent="-171450">
            <a:buFont typeface="Arial" panose="020B0604020202020204" pitchFamily="34" charset="0"/>
            <a:buChar char="•"/>
          </a:pPr>
          <a:r>
            <a:rPr lang="en-AU" sz="1100" b="0" baseline="0">
              <a:solidFill>
                <a:schemeClr val="dk1"/>
              </a:solidFill>
              <a:effectLst/>
              <a:latin typeface="+mn-lt"/>
              <a:ea typeface="+mn-ea"/>
              <a:cs typeface="+mn-cs"/>
            </a:rPr>
            <a:t>You may study either Option Unit or ARCH6021 in Year 2 Semester 2.</a:t>
          </a:r>
        </a:p>
        <a:p>
          <a:endParaRPr lang="en-AU" sz="1100" baseline="0">
            <a:solidFill>
              <a:schemeClr val="dk1"/>
            </a:solidFill>
            <a:effectLst/>
            <a:latin typeface="+mn-lt"/>
            <a:ea typeface="+mn-ea"/>
            <a:cs typeface="+mn-cs"/>
          </a:endParaRPr>
        </a:p>
        <a:p>
          <a:pPr rtl="0" fontAlgn="base"/>
          <a:r>
            <a:rPr lang="en-AU" sz="1100" b="1" i="0">
              <a:solidFill>
                <a:schemeClr val="dk1"/>
              </a:solidFill>
              <a:effectLst/>
              <a:latin typeface="+mn-lt"/>
              <a:ea typeface="+mn-ea"/>
              <a:cs typeface="+mn-cs"/>
            </a:rPr>
            <a:t>Need more support?</a:t>
          </a:r>
          <a:endParaRPr lang="en-AU" sz="1100" b="0" i="0">
            <a:solidFill>
              <a:schemeClr val="dk1"/>
            </a:solidFill>
            <a:effectLst/>
            <a:latin typeface="+mn-lt"/>
            <a:ea typeface="+mn-ea"/>
            <a:cs typeface="+mn-cs"/>
          </a:endParaRPr>
        </a:p>
        <a:p>
          <a:pPr rtl="0" fontAlgn="base"/>
          <a:r>
            <a:rPr lang="en-AU" sz="1100" b="0" i="0">
              <a:solidFill>
                <a:schemeClr val="dk1"/>
              </a:solidFill>
              <a:effectLst/>
              <a:latin typeface="+mn-lt"/>
              <a:ea typeface="+mn-ea"/>
              <a:cs typeface="+mn-cs"/>
            </a:rPr>
            <a:t>This planner is designed to be used in conjunction with the information provided by Curtin Connect on the Student Essentials webpages. If you have any questions regarding your enrolment, please contact Curtin Connect.</a:t>
          </a:r>
        </a:p>
        <a:p>
          <a:pPr rtl="0" fontAlgn="base"/>
          <a:endParaRPr lang="en-AU" sz="1100" b="0" i="0">
            <a:solidFill>
              <a:schemeClr val="dk1"/>
            </a:solidFill>
            <a:effectLst/>
            <a:latin typeface="+mn-lt"/>
            <a:ea typeface="+mn-ea"/>
            <a:cs typeface="+mn-cs"/>
          </a:endParaRPr>
        </a:p>
        <a:p>
          <a:pPr rtl="0" fontAlgn="base"/>
          <a:r>
            <a:rPr lang="en-AU" sz="1100" b="1" i="0">
              <a:solidFill>
                <a:schemeClr val="dk1"/>
              </a:solidFill>
              <a:effectLst/>
              <a:latin typeface="+mn-lt"/>
              <a:ea typeface="+mn-ea"/>
              <a:cs typeface="+mn-cs"/>
            </a:rPr>
            <a:t>Note:</a:t>
          </a:r>
          <a:endParaRPr lang="en-AU">
            <a:effectLst/>
          </a:endParaRPr>
        </a:p>
        <a:p>
          <a:pPr rtl="0" fontAlgn="base"/>
          <a:r>
            <a:rPr lang="en-AU" sz="900" b="0" i="0" baseline="0">
              <a:solidFill>
                <a:schemeClr val="dk1"/>
              </a:solidFill>
              <a:effectLst/>
              <a:latin typeface="+mn-lt"/>
              <a:ea typeface="+mn-ea"/>
              <a:cs typeface="+mn-cs"/>
            </a:rPr>
            <a:t>CP = Credit Points; Sem1 = Semester 1; Sem2 = Semester 2; BEN = unit available face-to-face at Curtin University, Bentley Campus; FO = unit available Fully Online</a:t>
          </a:r>
          <a:endParaRPr lang="en-AU" sz="900">
            <a:effectLst/>
          </a:endParaRPr>
        </a:p>
        <a:p>
          <a:pPr rtl="0" fontAlgn="base"/>
          <a:endParaRPr lang="en-AU" sz="1100" b="0" i="0">
            <a:solidFill>
              <a:schemeClr val="dk1"/>
            </a:solidFill>
            <a:effectLst/>
            <a:latin typeface="+mn-lt"/>
            <a:ea typeface="+mn-ea"/>
            <a:cs typeface="+mn-cs"/>
          </a:endParaRPr>
        </a:p>
        <a:p>
          <a:endParaRPr lang="en-AU" b="1"/>
        </a:p>
      </xdr:txBody>
    </xdr:sp>
    <xdr:clientData/>
  </xdr:twoCellAnchor>
  <xdr:twoCellAnchor editAs="absolute">
    <xdr:from>
      <xdr:col>18</xdr:col>
      <xdr:colOff>57150</xdr:colOff>
      <xdr:row>2</xdr:row>
      <xdr:rowOff>190501</xdr:rowOff>
    </xdr:from>
    <xdr:to>
      <xdr:col>21</xdr:col>
      <xdr:colOff>371476</xdr:colOff>
      <xdr:row>3</xdr:row>
      <xdr:rowOff>38100</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000-000004000000}"/>
            </a:ext>
          </a:extLst>
        </xdr:cNvPr>
        <xdr:cNvSpPr txBox="1"/>
      </xdr:nvSpPr>
      <xdr:spPr>
        <a:xfrm>
          <a:off x="13754100" y="190501"/>
          <a:ext cx="2371726" cy="352424"/>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tables/table1.xml><?xml version="1.0" encoding="utf-8"?>
<table xmlns="http://schemas.openxmlformats.org/spreadsheetml/2006/main" id="3" name="TableCourses" displayName="TableCourses" ref="A6:G7" totalsRowShown="0" headerRowDxfId="50">
  <autoFilter ref="A6:G7"/>
  <tableColumns count="7">
    <tableColumn id="3" name="Choose your Course" dataDxfId="49"/>
    <tableColumn id="1" name="UDC" dataDxfId="48"/>
    <tableColumn id="2" name="Version" dataDxfId="47"/>
    <tableColumn id="5" name="Credit Points" dataDxfId="46"/>
    <tableColumn id="4" name="Effective Date" dataDxfId="45"/>
    <tableColumn id="7" name="Akari Update" dataDxfId="44"/>
    <tableColumn id="6" name="Availabilities" dataDxfId="43"/>
  </tableColumns>
  <tableStyleInfo name="TableStyleLight8" showFirstColumn="0" showLastColumn="0" showRowStripes="1" showColumnStripes="0"/>
</table>
</file>

<file path=xl/tables/table2.xml><?xml version="1.0" encoding="utf-8"?>
<table xmlns="http://schemas.openxmlformats.org/spreadsheetml/2006/main" id="4" name="TableStudyPeriod" displayName="TableStudyPeriod" ref="A10:C12" totalsRowShown="0" dataDxfId="42">
  <autoFilter ref="A10:C12"/>
  <sortState ref="A11:C12">
    <sortCondition ref="A10:A12"/>
  </sortState>
  <tableColumns count="3">
    <tableColumn id="1" name="Choose your commencing study period (drop-down list)" dataDxfId="41"/>
    <tableColumn id="2" name="START" dataDxfId="40"/>
    <tableColumn id="3" name="Next" dataDxfId="39"/>
  </tableColumns>
  <tableStyleInfo name="TableStyleLight8" showFirstColumn="0" showLastColumn="0" showRowStripes="1" showColumnStripes="0"/>
</table>
</file>

<file path=xl/tables/table3.xml><?xml version="1.0" encoding="utf-8"?>
<table xmlns="http://schemas.openxmlformats.org/spreadsheetml/2006/main" id="2" name="TableHandbook" displayName="TableHandbook" ref="A3:L37" totalsRowShown="0" headerRowDxfId="35" dataDxfId="33" headerRowBorderDxfId="34" tableBorderDxfId="32">
  <autoFilter ref="A3:L37"/>
  <sortState ref="A4:L37">
    <sortCondition ref="A3:A37"/>
  </sortState>
  <tableColumns count="12">
    <tableColumn id="1" name="UDC" dataDxfId="31"/>
    <tableColumn id="2" name="Ver" dataDxfId="30"/>
    <tableColumn id="3" name="OUA Cd" dataDxfId="29"/>
    <tableColumn id="4" name="Title" dataDxfId="28"/>
    <tableColumn id="5" name="Credits" dataDxfId="27"/>
    <tableColumn id="6" name="Pre Requisites" dataDxfId="26"/>
    <tableColumn id="12" name="S1BEN" dataDxfId="25">
      <calculatedColumnFormula>IFERROR(IF(VLOOKUP(TableHandbook[[#This Row],[UDC]],TableAvailabilities[],2,FALSE)&gt;0,"Y",""),"")</calculatedColumnFormula>
    </tableColumn>
    <tableColumn id="13" name="S1FO" dataDxfId="24"/>
    <tableColumn id="14" name="S2INT" dataDxfId="23">
      <calculatedColumnFormula>IFERROR(IF(VLOOKUP(TableHandbook[[#This Row],[UDC]],TableAvailabilities[],4,FALSE)&gt;0,"Y",""),"")</calculatedColumnFormula>
    </tableColumn>
    <tableColumn id="15" name="S2FO" dataDxfId="22">
      <calculatedColumnFormula>IFERROR(IF(VLOOKUP(TableHandbook[[#This Row],[UDC]],TableAvailabilities[],5,FALSE)&gt;0,"Y",""),"")</calculatedColumnFormula>
    </tableColumn>
    <tableColumn id="9" name="Notes" dataDxfId="21"/>
    <tableColumn id="8" name="MC-ARCH" dataDxfId="20">
      <calculatedColumnFormula>IFERROR(VLOOKUP(TableHandbook[[#This Row],[UDC]],TableMCARCH[],7,FALSE),"")</calculatedColumnFormula>
    </tableColumn>
  </tableColumns>
  <tableStyleInfo name="TableStyleLight8" showFirstColumn="0" showLastColumn="0" showRowStripes="1" showColumnStripes="0"/>
</table>
</file>

<file path=xl/tables/table4.xml><?xml version="1.0" encoding="utf-8"?>
<table xmlns="http://schemas.openxmlformats.org/spreadsheetml/2006/main" id="1" name="TableMCARCH" displayName="TableMCARCH" ref="A2:O32" totalsRowShown="0" headerRowDxfId="16" dataDxfId="15">
  <autoFilter ref="A2:O32"/>
  <sortState ref="A3:M6">
    <sortCondition ref="J2:J6"/>
  </sortState>
  <tableColumns count="15">
    <tableColumn id="1" name="UDC" dataDxfId="14">
      <calculatedColumnFormula>TableMCARCH[[#This Row],[Study Package Code]]</calculatedColumnFormula>
    </tableColumn>
    <tableColumn id="9" name="Version" dataDxfId="13">
      <calculatedColumnFormula>TableMCARCH[[#This Row],[Ver]]</calculatedColumnFormula>
    </tableColumn>
    <tableColumn id="10" name="OUA Code" dataDxfId="12"/>
    <tableColumn id="13" name="Unit Title" dataDxfId="11">
      <calculatedColumnFormula>TableMCARCH[[#This Row],[Structure Line]]</calculatedColumnFormula>
    </tableColumn>
    <tableColumn id="11" name="CPs" dataDxfId="10">
      <calculatedColumnFormula>TableMCARCH[[#This Row],[Credit Points]]</calculatedColumnFormula>
    </tableColumn>
    <tableColumn id="12" name="Column4" dataDxfId="9"/>
    <tableColumn id="2" name="Component Type" dataDxfId="8"/>
    <tableColumn id="3" name="Year Level" dataDxfId="7"/>
    <tableColumn id="4" name="Study Period" dataDxfId="6"/>
    <tableColumn id="5" name="Study Package Code" dataDxfId="5"/>
    <tableColumn id="6" name="Ver" dataDxfId="4"/>
    <tableColumn id="7" name="Structure Line" dataDxfId="3"/>
    <tableColumn id="8" name="Credit Points" dataDxfId="2"/>
    <tableColumn id="14" name="Effective" dataDxfId="1"/>
    <tableColumn id="15" name="Discont." dataDxfId="0"/>
  </tableColumns>
  <tableStyleInfo name="TableStyleLight1" showFirstColumn="0" showLastColumn="0" showRowStripes="1" showColumnStripes="0"/>
</table>
</file>

<file path=xl/tables/table5.xml><?xml version="1.0" encoding="utf-8"?>
<table xmlns="http://schemas.openxmlformats.org/spreadsheetml/2006/main" id="5" name="Table1518" displayName="Table1518" ref="Q2:R32" totalsRowShown="0">
  <autoFilter ref="Q2:R32"/>
  <tableColumns count="2">
    <tableColumn id="5" name="SPK"/>
    <tableColumn id="6" name="Ver"/>
  </tableColumns>
  <tableStyleInfo name="TableStyleLight4" showFirstColumn="0" showLastColumn="0" showRowStripes="1" showColumnStripes="0"/>
</table>
</file>

<file path=xl/tables/table6.xml><?xml version="1.0" encoding="utf-8"?>
<table xmlns="http://schemas.openxmlformats.org/spreadsheetml/2006/main" id="13" name="TableAvailabilities" displayName="TableAvailabilities" ref="A3:E30" totalsRowShown="0">
  <autoFilter ref="A3:E30"/>
  <tableColumns count="5">
    <tableColumn id="1" name="Row Labels"/>
    <tableColumn id="2" name="Internal"/>
    <tableColumn id="3" name="Online"/>
    <tableColumn id="4" name="Internal2"/>
    <tableColumn id="5" name="Online3"/>
  </tableColumns>
  <tableStyleInfo name="TableStyleLight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tudents.connect.curtin.edu.au/"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1"/>
  <sheetViews>
    <sheetView showGridLines="0" tabSelected="1" topLeftCell="A3" zoomScaleNormal="100" workbookViewId="0">
      <selection activeCell="D6" sqref="D6"/>
    </sheetView>
  </sheetViews>
  <sheetFormatPr defaultRowHeight="15" x14ac:dyDescent="0.25"/>
  <cols>
    <col min="1" max="1" width="8.5" style="120" customWidth="1"/>
    <col min="2" max="2" width="3.25" style="120" customWidth="1"/>
    <col min="3" max="3" width="5.875" style="120" customWidth="1"/>
    <col min="4" max="4" width="46.375" style="110" bestFit="1" customWidth="1"/>
    <col min="5" max="5" width="7.5" style="110" customWidth="1"/>
    <col min="6" max="6" width="23.5" style="110" customWidth="1"/>
    <col min="7" max="7" width="5.625" style="110" customWidth="1"/>
    <col min="8" max="11" width="4.625" style="110" customWidth="1"/>
    <col min="12" max="12" width="15.625" style="110" customWidth="1"/>
    <col min="13" max="13" width="2.5" style="110" hidden="1" customWidth="1"/>
    <col min="14" max="16384" width="9" style="110"/>
  </cols>
  <sheetData>
    <row r="1" spans="1:16" hidden="1" x14ac:dyDescent="0.25">
      <c r="A1" s="106" t="s">
        <v>0</v>
      </c>
      <c r="B1" s="107" t="s">
        <v>1</v>
      </c>
      <c r="C1" s="107" t="s">
        <v>2</v>
      </c>
      <c r="D1" s="108" t="s">
        <v>3</v>
      </c>
      <c r="E1" s="108"/>
      <c r="F1" s="108" t="s">
        <v>4</v>
      </c>
      <c r="G1" s="108" t="s">
        <v>5</v>
      </c>
      <c r="H1" s="109" t="s">
        <v>6</v>
      </c>
      <c r="I1" s="108"/>
      <c r="J1" s="108"/>
      <c r="K1" s="108"/>
      <c r="L1" s="108" t="s">
        <v>7</v>
      </c>
    </row>
    <row r="2" spans="1:16" hidden="1" x14ac:dyDescent="0.25">
      <c r="A2" s="111"/>
      <c r="B2" s="112">
        <v>2</v>
      </c>
      <c r="C2" s="112">
        <v>3</v>
      </c>
      <c r="D2" s="112">
        <v>4</v>
      </c>
      <c r="E2" s="112"/>
      <c r="F2" s="112">
        <v>6</v>
      </c>
      <c r="G2" s="112">
        <v>5</v>
      </c>
      <c r="H2" s="112">
        <v>7</v>
      </c>
      <c r="I2" s="112">
        <v>8</v>
      </c>
      <c r="J2" s="112">
        <v>9</v>
      </c>
      <c r="K2" s="112">
        <v>10</v>
      </c>
      <c r="L2" s="112"/>
    </row>
    <row r="3" spans="1:16" ht="39.950000000000003" customHeight="1" x14ac:dyDescent="0.25">
      <c r="A3" s="113" t="s">
        <v>8</v>
      </c>
      <c r="B3" s="113"/>
      <c r="C3" s="113"/>
      <c r="D3" s="113"/>
      <c r="E3" s="114"/>
      <c r="F3" s="114"/>
      <c r="G3" s="114"/>
      <c r="H3" s="114"/>
      <c r="I3" s="114"/>
      <c r="J3" s="114"/>
      <c r="K3" s="114"/>
      <c r="L3" s="114"/>
    </row>
    <row r="4" spans="1:16" ht="26.25" x14ac:dyDescent="0.25">
      <c r="A4" s="115"/>
      <c r="B4" s="116"/>
      <c r="C4" s="116"/>
      <c r="D4" s="117"/>
      <c r="E4" s="118" t="s">
        <v>9</v>
      </c>
      <c r="F4" s="116"/>
      <c r="G4" s="119"/>
      <c r="H4" s="119"/>
      <c r="I4" s="119"/>
      <c r="J4" s="119"/>
      <c r="K4" s="119"/>
      <c r="L4" s="119"/>
    </row>
    <row r="5" spans="1:16" ht="20.100000000000001" customHeight="1" x14ac:dyDescent="0.25">
      <c r="B5" s="121"/>
      <c r="C5" s="122" t="s">
        <v>10</v>
      </c>
      <c r="D5" s="123" t="s">
        <v>11</v>
      </c>
      <c r="E5" s="124"/>
      <c r="F5" s="122" t="s">
        <v>12</v>
      </c>
      <c r="G5" s="124" t="str">
        <f>IFERROR(CONCATENATE(VLOOKUP(D5,TableCourses[],2,FALSE)," ",VLOOKUP(D5,TableCourses[],3,FALSE)),"")</f>
        <v>MC-ARCH v.4</v>
      </c>
      <c r="H5" s="124"/>
      <c r="I5" s="124"/>
      <c r="J5" s="124"/>
      <c r="K5" s="124"/>
      <c r="L5" s="125" t="e">
        <f>CONCATENATE(VLOOKUP(D5,TableCourses[],2,FALSE),VLOOKUP(D6,TableStudyPeriod[],2,FALSE))</f>
        <v>#N/A</v>
      </c>
    </row>
    <row r="6" spans="1:16" ht="20.100000000000001" customHeight="1" x14ac:dyDescent="0.25">
      <c r="A6" s="126"/>
      <c r="B6" s="127"/>
      <c r="C6" s="122" t="s">
        <v>13</v>
      </c>
      <c r="D6" s="75" t="s">
        <v>160</v>
      </c>
      <c r="E6" s="128"/>
      <c r="F6" s="122" t="s">
        <v>15</v>
      </c>
      <c r="G6" s="124" t="str">
        <f>IFERROR(VLOOKUP($D$5,TableCourses[],4,FALSE),"")</f>
        <v>400 credit points required</v>
      </c>
      <c r="H6" s="129"/>
      <c r="I6" s="129"/>
      <c r="J6" s="129"/>
      <c r="K6" s="129"/>
      <c r="L6" s="129"/>
    </row>
    <row r="7" spans="1:16" s="137" customFormat="1" ht="14.1" customHeight="1" x14ac:dyDescent="0.25">
      <c r="A7" s="130"/>
      <c r="B7" s="130"/>
      <c r="C7" s="130"/>
      <c r="D7" s="131"/>
      <c r="E7" s="132"/>
      <c r="F7" s="130"/>
      <c r="G7" s="130"/>
      <c r="H7" s="133" t="s">
        <v>16</v>
      </c>
      <c r="I7" s="134"/>
      <c r="J7" s="134"/>
      <c r="K7" s="135"/>
      <c r="L7" s="132"/>
      <c r="M7" s="136"/>
      <c r="N7" s="136"/>
      <c r="O7" s="136"/>
    </row>
    <row r="8" spans="1:16" s="137" customFormat="1" ht="21" x14ac:dyDescent="0.25">
      <c r="A8" s="130" t="s">
        <v>17</v>
      </c>
      <c r="B8" s="130"/>
      <c r="C8" s="130"/>
      <c r="D8" s="132" t="s">
        <v>3</v>
      </c>
      <c r="E8" s="138" t="s">
        <v>18</v>
      </c>
      <c r="F8" s="130" t="s">
        <v>19</v>
      </c>
      <c r="G8" s="130" t="s">
        <v>20</v>
      </c>
      <c r="H8" s="139" t="s">
        <v>21</v>
      </c>
      <c r="I8" s="138" t="s">
        <v>22</v>
      </c>
      <c r="J8" s="138" t="s">
        <v>23</v>
      </c>
      <c r="K8" s="140" t="s">
        <v>24</v>
      </c>
      <c r="L8" s="130" t="s">
        <v>25</v>
      </c>
      <c r="M8" s="136"/>
      <c r="N8" s="136"/>
      <c r="O8" s="136"/>
    </row>
    <row r="9" spans="1:16" s="149" customFormat="1" ht="19.5" customHeight="1" x14ac:dyDescent="0.15">
      <c r="A9" s="141" t="str">
        <f>IFERROR(IF(HLOOKUP($L$5,RangeUnitsets,M9,FALSE)=0,"",HLOOKUP($L$5,RangeUnitsets,M9,FALSE)),"")</f>
        <v/>
      </c>
      <c r="B9" s="142" t="str">
        <f>IFERROR(IF(VLOOKUP(A9,TableHandbook[],2,FALSE)=0,"",VLOOKUP(A9,TableHandbook[],2,FALSE)),"")</f>
        <v/>
      </c>
      <c r="C9" s="142"/>
      <c r="D9" s="143" t="str">
        <f>IFERROR(VLOOKUP(A9,TableHandbook[],4,FALSE),"")</f>
        <v/>
      </c>
      <c r="E9" s="142" t="str">
        <f>IF(A9="","",VLOOKUP($D$6,TableStudyPeriod[],2,FALSE))</f>
        <v/>
      </c>
      <c r="F9" s="144" t="str">
        <f>IFERROR(IF(VLOOKUP(A9,TableHandbook[],6,FALSE)=0,"",VLOOKUP(A9,TableHandbook[],6,FALSE)),"")</f>
        <v/>
      </c>
      <c r="G9" s="142" t="str">
        <f>IFERROR(IF(VLOOKUP(A9,TableHandbook[],5,FALSE)=0,"",VLOOKUP(A9,TableHandbook[],5,FALSE)),"")</f>
        <v/>
      </c>
      <c r="H9" s="145" t="str">
        <f>IFERROR(VLOOKUP($A9,TableHandbook[],H$2,FALSE),"")</f>
        <v/>
      </c>
      <c r="I9" s="142" t="str">
        <f>IFERROR(VLOOKUP($A9,TableHandbook[],I$2,FALSE),"")</f>
        <v/>
      </c>
      <c r="J9" s="142" t="str">
        <f>IFERROR(VLOOKUP($A9,TableHandbook[],J$2,FALSE),"")</f>
        <v/>
      </c>
      <c r="K9" s="146" t="str">
        <f>IFERROR(VLOOKUP($A9,TableHandbook[],K$2,FALSE),"")</f>
        <v/>
      </c>
      <c r="L9" s="222"/>
      <c r="M9" s="147">
        <v>2</v>
      </c>
      <c r="N9" s="148"/>
      <c r="O9" s="148"/>
    </row>
    <row r="10" spans="1:16" s="149" customFormat="1" ht="19.5" customHeight="1" x14ac:dyDescent="0.15">
      <c r="A10" s="150" t="str">
        <f>IFERROR(IF(HLOOKUP($L$5,RangeUnitsets,M10,FALSE)=0,"",HLOOKUP($L$5,RangeUnitsets,M10,FALSE)),"")</f>
        <v/>
      </c>
      <c r="B10" s="151" t="str">
        <f>IFERROR(IF(VLOOKUP(A10,TableHandbook[],2,FALSE)=0,"",VLOOKUP(A10,TableHandbook[],2,FALSE)),"")</f>
        <v/>
      </c>
      <c r="C10" s="151"/>
      <c r="D10" s="152" t="str">
        <f>IFERROR(VLOOKUP(A10,TableHandbook[],4,FALSE),"")</f>
        <v/>
      </c>
      <c r="E10" s="151" t="str">
        <f>IF(A10="","",E9)</f>
        <v/>
      </c>
      <c r="F10" s="153" t="str">
        <f>IFERROR(IF(VLOOKUP(A10,TableHandbook[],6,FALSE)=0,"",VLOOKUP(A10,TableHandbook[],6,FALSE)),"")</f>
        <v/>
      </c>
      <c r="G10" s="151" t="str">
        <f>IFERROR(IF(VLOOKUP(A10,TableHandbook[],5,FALSE)=0,"",VLOOKUP(A10,TableHandbook[],5,FALSE)),"")</f>
        <v/>
      </c>
      <c r="H10" s="154" t="str">
        <f>IFERROR(VLOOKUP($A10,TableHandbook[],H$2,FALSE),"")</f>
        <v/>
      </c>
      <c r="I10" s="151" t="str">
        <f>IFERROR(VLOOKUP($A10,TableHandbook[],I$2,FALSE),"")</f>
        <v/>
      </c>
      <c r="J10" s="151" t="str">
        <f>IFERROR(VLOOKUP($A10,TableHandbook[],J$2,FALSE),"")</f>
        <v/>
      </c>
      <c r="K10" s="155" t="str">
        <f>IFERROR(VLOOKUP($A10,TableHandbook[],K$2,FALSE),"")</f>
        <v/>
      </c>
      <c r="L10" s="223"/>
      <c r="M10" s="147">
        <v>3</v>
      </c>
      <c r="N10" s="148"/>
      <c r="O10" s="148"/>
    </row>
    <row r="11" spans="1:16" s="149" customFormat="1" ht="19.5" customHeight="1" x14ac:dyDescent="0.15">
      <c r="A11" s="150" t="str">
        <f>IFERROR(IF(HLOOKUP($L$5,RangeUnitsets,M11,FALSE)=0,"",HLOOKUP($L$5,RangeUnitsets,M11,FALSE)),"")</f>
        <v/>
      </c>
      <c r="B11" s="151" t="str">
        <f>IFERROR(IF(VLOOKUP(A11,TableHandbook[],2,FALSE)=0,"",VLOOKUP(A11,TableHandbook[],2,FALSE)),"")</f>
        <v/>
      </c>
      <c r="C11" s="151"/>
      <c r="D11" s="152" t="str">
        <f>IFERROR(VLOOKUP(A11,TableHandbook[],4,FALSE),"")</f>
        <v/>
      </c>
      <c r="E11" s="151" t="str">
        <f>IF(A11="","",E10)</f>
        <v/>
      </c>
      <c r="F11" s="153" t="str">
        <f>IFERROR(IF(VLOOKUP(A11,TableHandbook[],6,FALSE)=0,"",VLOOKUP(A11,TableHandbook[],6,FALSE)),"")</f>
        <v/>
      </c>
      <c r="G11" s="151" t="str">
        <f>IFERROR(IF(VLOOKUP(A11,TableHandbook[],5,FALSE)=0,"",VLOOKUP(A11,TableHandbook[],5,FALSE)),"")</f>
        <v/>
      </c>
      <c r="H11" s="154" t="str">
        <f>IFERROR(VLOOKUP($A11,TableHandbook[],H$2,FALSE),"")</f>
        <v/>
      </c>
      <c r="I11" s="151" t="str">
        <f>IFERROR(VLOOKUP($A11,TableHandbook[],I$2,FALSE),"")</f>
        <v/>
      </c>
      <c r="J11" s="151" t="str">
        <f>IFERROR(VLOOKUP($A11,TableHandbook[],J$2,FALSE),"")</f>
        <v/>
      </c>
      <c r="K11" s="155" t="str">
        <f>IFERROR(VLOOKUP($A11,TableHandbook[],K$2,FALSE),"")</f>
        <v/>
      </c>
      <c r="L11" s="224"/>
      <c r="M11" s="147">
        <v>4</v>
      </c>
      <c r="N11" s="148"/>
      <c r="O11" s="148"/>
    </row>
    <row r="12" spans="1:16" s="149" customFormat="1" ht="19.5" customHeight="1" x14ac:dyDescent="0.15">
      <c r="A12" s="156" t="str">
        <f>IFERROR(IF(HLOOKUP($L$5,RangeUnitsets,M12,FALSE)=0,"",HLOOKUP($L$5,RangeUnitsets,M12,FALSE)),"")</f>
        <v/>
      </c>
      <c r="B12" s="157" t="str">
        <f>IFERROR(IF(VLOOKUP(A12,TableHandbook[],2,FALSE)=0,"",VLOOKUP(A12,TableHandbook[],2,FALSE)),"")</f>
        <v/>
      </c>
      <c r="C12" s="157"/>
      <c r="D12" s="158" t="str">
        <f>IFERROR(VLOOKUP(A12,TableHandbook[],4,FALSE),"")</f>
        <v/>
      </c>
      <c r="E12" s="157" t="str">
        <f>IF(A12="","",E11)</f>
        <v/>
      </c>
      <c r="F12" s="159" t="str">
        <f>IFERROR(IF(VLOOKUP(A12,TableHandbook[],6,FALSE)=0,"",VLOOKUP(A12,TableHandbook[],6,FALSE)),"")</f>
        <v/>
      </c>
      <c r="G12" s="157" t="str">
        <f>IFERROR(IF(VLOOKUP(A12,TableHandbook[],5,FALSE)=0,"",VLOOKUP(A12,TableHandbook[],5,FALSE)),"")</f>
        <v/>
      </c>
      <c r="H12" s="160" t="str">
        <f>IFERROR(VLOOKUP($A12,TableHandbook[],H$2,FALSE),"")</f>
        <v/>
      </c>
      <c r="I12" s="157" t="str">
        <f>IFERROR(VLOOKUP($A12,TableHandbook[],I$2,FALSE),"")</f>
        <v/>
      </c>
      <c r="J12" s="157" t="str">
        <f>IFERROR(VLOOKUP($A12,TableHandbook[],J$2,FALSE),"")</f>
        <v/>
      </c>
      <c r="K12" s="161" t="str">
        <f>IFERROR(VLOOKUP($A12,TableHandbook[],K$2,FALSE),"")</f>
        <v/>
      </c>
      <c r="L12" s="225"/>
      <c r="M12" s="147">
        <v>5</v>
      </c>
      <c r="N12" s="148"/>
      <c r="O12" s="148"/>
    </row>
    <row r="13" spans="1:16" s="149" customFormat="1" ht="4.5" customHeight="1" x14ac:dyDescent="0.15">
      <c r="A13" s="162"/>
      <c r="B13" s="163"/>
      <c r="C13" s="163"/>
      <c r="D13" s="164"/>
      <c r="E13" s="163"/>
      <c r="F13" s="165"/>
      <c r="G13" s="163"/>
      <c r="H13" s="166"/>
      <c r="I13" s="167"/>
      <c r="J13" s="167"/>
      <c r="K13" s="168"/>
      <c r="L13" s="226"/>
      <c r="M13" s="147"/>
      <c r="N13" s="148"/>
      <c r="O13" s="148"/>
      <c r="P13" s="148"/>
    </row>
    <row r="14" spans="1:16" s="149" customFormat="1" ht="19.5" customHeight="1" x14ac:dyDescent="0.15">
      <c r="A14" s="141" t="str">
        <f>IFERROR(IF(HLOOKUP($L$5,RangeUnitsets,M14,FALSE)=0,"",HLOOKUP($L$5,RangeUnitsets,M14,FALSE)),"")</f>
        <v/>
      </c>
      <c r="B14" s="170" t="str">
        <f>IFERROR(IF(VLOOKUP(A14,TableHandbook[],2,FALSE)=0,"",VLOOKUP(A14,TableHandbook[],2,FALSE)),"")</f>
        <v/>
      </c>
      <c r="C14" s="170"/>
      <c r="D14" s="171" t="str">
        <f>IFERROR(VLOOKUP(A14,TableHandbook[],4,FALSE),"")</f>
        <v/>
      </c>
      <c r="E14" s="142" t="str">
        <f>IF(A14="","",VLOOKUP($D$6,TableStudyPeriod[],3,FALSE))</f>
        <v/>
      </c>
      <c r="F14" s="144" t="str">
        <f>IFERROR(IF(VLOOKUP(A14,TableHandbook[],6,FALSE)=0,"",VLOOKUP(A14,TableHandbook[],6,FALSE)),"")</f>
        <v/>
      </c>
      <c r="G14" s="170" t="str">
        <f>IFERROR(IF(VLOOKUP(A14,TableHandbook[],5,FALSE)=0,"",VLOOKUP(A14,TableHandbook[],5,FALSE)),"")</f>
        <v/>
      </c>
      <c r="H14" s="172" t="str">
        <f>IFERROR(VLOOKUP($A14,TableHandbook[],H$2,FALSE),"")</f>
        <v/>
      </c>
      <c r="I14" s="170" t="str">
        <f>IFERROR(VLOOKUP($A14,TableHandbook[],I$2,FALSE),"")</f>
        <v/>
      </c>
      <c r="J14" s="170" t="str">
        <f>IFERROR(VLOOKUP($A14,TableHandbook[],J$2,FALSE),"")</f>
        <v/>
      </c>
      <c r="K14" s="173" t="str">
        <f>IFERROR(VLOOKUP($A14,TableHandbook[],K$2,FALSE),"")</f>
        <v/>
      </c>
      <c r="L14" s="227"/>
      <c r="M14" s="147">
        <v>6</v>
      </c>
      <c r="N14" s="148"/>
      <c r="O14" s="148"/>
    </row>
    <row r="15" spans="1:16" s="178" customFormat="1" ht="19.5" customHeight="1" x14ac:dyDescent="0.15">
      <c r="A15" s="150" t="str">
        <f>IFERROR(IF(HLOOKUP($L$5,RangeUnitsets,M15,FALSE)=0,"",HLOOKUP($L$5,RangeUnitsets,M15,FALSE)),"")</f>
        <v/>
      </c>
      <c r="B15" s="174" t="str">
        <f>IFERROR(IF(VLOOKUP(A15,TableHandbook[],2,FALSE)=0,"",VLOOKUP(A15,TableHandbook[],2,FALSE)),"")</f>
        <v/>
      </c>
      <c r="C15" s="174"/>
      <c r="D15" s="152" t="str">
        <f>IFERROR(VLOOKUP(A15,TableHandbook[],4,FALSE),"")</f>
        <v/>
      </c>
      <c r="E15" s="151" t="str">
        <f>IF(A15="","",E14)</f>
        <v/>
      </c>
      <c r="F15" s="153" t="str">
        <f>IFERROR(IF(VLOOKUP(A15,TableHandbook[],6,FALSE)=0,"",VLOOKUP(A15,TableHandbook[],6,FALSE)),"")</f>
        <v/>
      </c>
      <c r="G15" s="174" t="str">
        <f>IFERROR(IF(VLOOKUP(A15,TableHandbook[],5,FALSE)=0,"",VLOOKUP(A15,TableHandbook[],5,FALSE)),"")</f>
        <v/>
      </c>
      <c r="H15" s="175" t="str">
        <f>IFERROR(VLOOKUP($A15,TableHandbook[],H$2,FALSE),"")</f>
        <v/>
      </c>
      <c r="I15" s="174" t="str">
        <f>IFERROR(VLOOKUP($A15,TableHandbook[],I$2,FALSE),"")</f>
        <v/>
      </c>
      <c r="J15" s="174" t="str">
        <f>IFERROR(VLOOKUP($A15,TableHandbook[],J$2,FALSE),"")</f>
        <v/>
      </c>
      <c r="K15" s="176" t="str">
        <f>IFERROR(VLOOKUP($A15,TableHandbook[],K$2,FALSE),"")</f>
        <v/>
      </c>
      <c r="L15" s="224"/>
      <c r="M15" s="147">
        <v>7</v>
      </c>
      <c r="N15" s="177"/>
      <c r="O15" s="177"/>
    </row>
    <row r="16" spans="1:16" s="178" customFormat="1" ht="19.5" customHeight="1" x14ac:dyDescent="0.15">
      <c r="A16" s="150" t="str">
        <f>IFERROR(IF(HLOOKUP($L$5,RangeUnitsets,M16,FALSE)=0,"",HLOOKUP($L$5,RangeUnitsets,M16,FALSE)),"")</f>
        <v/>
      </c>
      <c r="B16" s="174" t="str">
        <f>IFERROR(IF(VLOOKUP(A16,TableHandbook[],2,FALSE)=0,"",VLOOKUP(A16,TableHandbook[],2,FALSE)),"")</f>
        <v/>
      </c>
      <c r="C16" s="174"/>
      <c r="D16" s="152" t="str">
        <f>IFERROR(VLOOKUP(A16,TableHandbook[],4,FALSE),"")</f>
        <v/>
      </c>
      <c r="E16" s="151" t="str">
        <f>IF(A16="","",E15)</f>
        <v/>
      </c>
      <c r="F16" s="153" t="str">
        <f>IFERROR(IF(VLOOKUP(A16,TableHandbook[],6,FALSE)=0,"",VLOOKUP(A16,TableHandbook[],6,FALSE)),"")</f>
        <v/>
      </c>
      <c r="G16" s="174" t="str">
        <f>IFERROR(IF(VLOOKUP(A16,TableHandbook[],5,FALSE)=0,"",VLOOKUP(A16,TableHandbook[],5,FALSE)),"")</f>
        <v/>
      </c>
      <c r="H16" s="175" t="str">
        <f>IFERROR(VLOOKUP($A16,TableHandbook[],H$2,FALSE),"")</f>
        <v/>
      </c>
      <c r="I16" s="174" t="str">
        <f>IFERROR(VLOOKUP($A16,TableHandbook[],I$2,FALSE),"")</f>
        <v/>
      </c>
      <c r="J16" s="174" t="str">
        <f>IFERROR(VLOOKUP($A16,TableHandbook[],J$2,FALSE),"")</f>
        <v/>
      </c>
      <c r="K16" s="176" t="str">
        <f>IFERROR(VLOOKUP($A16,TableHandbook[],K$2,FALSE),"")</f>
        <v/>
      </c>
      <c r="L16" s="224"/>
      <c r="M16" s="147">
        <v>8</v>
      </c>
      <c r="N16" s="177"/>
      <c r="O16" s="177"/>
    </row>
    <row r="17" spans="1:16" s="178" customFormat="1" ht="19.5" customHeight="1" x14ac:dyDescent="0.15">
      <c r="A17" s="156" t="str">
        <f>IFERROR(IF(HLOOKUP($L$5,RangeUnitsets,M17,FALSE)=0,"",HLOOKUP($L$5,RangeUnitsets,M17,FALSE)),"")</f>
        <v/>
      </c>
      <c r="B17" s="179" t="str">
        <f>IFERROR(IF(VLOOKUP(A17,TableHandbook[],2,FALSE)=0,"",VLOOKUP(A17,TableHandbook[],2,FALSE)),"")</f>
        <v/>
      </c>
      <c r="C17" s="179"/>
      <c r="D17" s="180" t="str">
        <f>IFERROR(VLOOKUP(A17,TableHandbook[],4,FALSE),"")</f>
        <v/>
      </c>
      <c r="E17" s="179" t="str">
        <f>IF(A17="","",E16)</f>
        <v/>
      </c>
      <c r="F17" s="159" t="str">
        <f>IFERROR(IF(VLOOKUP(A17,TableHandbook[],6,FALSE)=0,"",VLOOKUP(A17,TableHandbook[],6,FALSE)),"")</f>
        <v/>
      </c>
      <c r="G17" s="179" t="str">
        <f>IFERROR(IF(VLOOKUP(A17,TableHandbook[],5,FALSE)=0,"",VLOOKUP(A17,TableHandbook[],5,FALSE)),"")</f>
        <v/>
      </c>
      <c r="H17" s="175" t="str">
        <f>IFERROR(VLOOKUP($A17,TableHandbook[],H$2,FALSE),"")</f>
        <v/>
      </c>
      <c r="I17" s="174" t="str">
        <f>IFERROR(VLOOKUP($A17,TableHandbook[],I$2,FALSE),"")</f>
        <v/>
      </c>
      <c r="J17" s="174" t="str">
        <f>IFERROR(VLOOKUP($A17,TableHandbook[],J$2,FALSE),"")</f>
        <v/>
      </c>
      <c r="K17" s="176" t="str">
        <f>IFERROR(VLOOKUP($A17,TableHandbook[],K$2,FALSE),"")</f>
        <v/>
      </c>
      <c r="L17" s="224"/>
      <c r="M17" s="147">
        <v>9</v>
      </c>
      <c r="N17" s="177"/>
      <c r="O17" s="177"/>
    </row>
    <row r="18" spans="1:16" s="137" customFormat="1" ht="21" x14ac:dyDescent="0.25">
      <c r="A18" s="181" t="s">
        <v>26</v>
      </c>
      <c r="B18" s="182"/>
      <c r="C18" s="182"/>
      <c r="D18" s="183" t="s">
        <v>3</v>
      </c>
      <c r="E18" s="184" t="s">
        <v>18</v>
      </c>
      <c r="F18" s="182" t="s">
        <v>19</v>
      </c>
      <c r="G18" s="182" t="s">
        <v>20</v>
      </c>
      <c r="H18" s="185" t="s">
        <v>21</v>
      </c>
      <c r="I18" s="184" t="s">
        <v>22</v>
      </c>
      <c r="J18" s="184" t="s">
        <v>23</v>
      </c>
      <c r="K18" s="186" t="s">
        <v>24</v>
      </c>
      <c r="L18" s="187" t="s">
        <v>25</v>
      </c>
      <c r="M18" s="188"/>
      <c r="N18" s="136"/>
      <c r="O18" s="136"/>
    </row>
    <row r="19" spans="1:16" s="149" customFormat="1" ht="19.5" customHeight="1" x14ac:dyDescent="0.15">
      <c r="A19" s="141" t="str">
        <f>IFERROR(IF(HLOOKUP($L$5,RangeUnitsets,M19,FALSE)=0,"",HLOOKUP($L$5,RangeUnitsets,M19,FALSE)),"")</f>
        <v/>
      </c>
      <c r="B19" s="170" t="str">
        <f>IFERROR(IF(VLOOKUP(A19,TableHandbook[],2,FALSE)=0,"",VLOOKUP(A19,TableHandbook[],2,FALSE)),"")</f>
        <v/>
      </c>
      <c r="C19" s="170"/>
      <c r="D19" s="143" t="str">
        <f>IFERROR(VLOOKUP(A19,TableHandbook[],4,FALSE),"")</f>
        <v/>
      </c>
      <c r="E19" s="170" t="str">
        <f>IF(A19="","",VLOOKUP($D$6,TableStudyPeriod[],2,FALSE))</f>
        <v/>
      </c>
      <c r="F19" s="144" t="str">
        <f>IFERROR(IF(VLOOKUP(A19,TableHandbook[],6,FALSE)=0,"",VLOOKUP(A19,TableHandbook[],6,FALSE)),"")</f>
        <v/>
      </c>
      <c r="G19" s="142" t="str">
        <f>IFERROR(IF(VLOOKUP(A19,TableHandbook[],5,FALSE)=0,"",VLOOKUP(A19,TableHandbook[],5,FALSE)),"")</f>
        <v/>
      </c>
      <c r="H19" s="145" t="str">
        <f>IFERROR(VLOOKUP($A19,TableHandbook[],H$2,FALSE),"")</f>
        <v/>
      </c>
      <c r="I19" s="142" t="str">
        <f>IFERROR(VLOOKUP($A19,TableHandbook[],I$2,FALSE),"")</f>
        <v/>
      </c>
      <c r="J19" s="142" t="str">
        <f>IFERROR(VLOOKUP($A19,TableHandbook[],J$2,FALSE),"")</f>
        <v/>
      </c>
      <c r="K19" s="146" t="str">
        <f>IFERROR(VLOOKUP($A19,TableHandbook[],K$2,FALSE),"")</f>
        <v/>
      </c>
      <c r="L19" s="222"/>
      <c r="M19" s="147">
        <v>10</v>
      </c>
      <c r="N19" s="148"/>
      <c r="O19" s="148"/>
    </row>
    <row r="20" spans="1:16" s="149" customFormat="1" ht="19.5" customHeight="1" x14ac:dyDescent="0.15">
      <c r="A20" s="150" t="str">
        <f>IFERROR(IF(HLOOKUP($L$5,RangeUnitsets,M20,FALSE)=0,"",HLOOKUP($L$5,RangeUnitsets,M20,FALSE)),"")</f>
        <v/>
      </c>
      <c r="B20" s="174" t="str">
        <f>IFERROR(IF(VLOOKUP(A20,TableHandbook[],2,FALSE)=0,"",VLOOKUP(A20,TableHandbook[],2,FALSE)),"")</f>
        <v/>
      </c>
      <c r="C20" s="174"/>
      <c r="D20" s="189" t="str">
        <f>IFERROR(VLOOKUP(A20,TableHandbook[],4,FALSE),"")</f>
        <v/>
      </c>
      <c r="E20" s="174" t="str">
        <f>IF(A20="","",E19)</f>
        <v/>
      </c>
      <c r="F20" s="153" t="str">
        <f>IFERROR(IF(VLOOKUP(A20,TableHandbook[],6,FALSE)=0,"",VLOOKUP(A20,TableHandbook[],6,FALSE)),"")</f>
        <v/>
      </c>
      <c r="G20" s="151" t="str">
        <f>IFERROR(IF(VLOOKUP(A20,TableHandbook[],5,FALSE)=0,"",VLOOKUP(A20,TableHandbook[],5,FALSE)),"")</f>
        <v/>
      </c>
      <c r="H20" s="154" t="str">
        <f>IFERROR(VLOOKUP($A20,TableHandbook[],H$2,FALSE),"")</f>
        <v/>
      </c>
      <c r="I20" s="151" t="str">
        <f>IFERROR(VLOOKUP($A20,TableHandbook[],I$2,FALSE),"")</f>
        <v/>
      </c>
      <c r="J20" s="151" t="str">
        <f>IFERROR(VLOOKUP($A20,TableHandbook[],J$2,FALSE),"")</f>
        <v/>
      </c>
      <c r="K20" s="155" t="str">
        <f>IFERROR(VLOOKUP($A20,TableHandbook[],K$2,FALSE),"")</f>
        <v/>
      </c>
      <c r="L20" s="223"/>
      <c r="M20" s="147">
        <v>11</v>
      </c>
      <c r="N20" s="148"/>
      <c r="O20" s="148"/>
    </row>
    <row r="21" spans="1:16" s="149" customFormat="1" ht="19.5" customHeight="1" x14ac:dyDescent="0.15">
      <c r="A21" s="150" t="str">
        <f>IFERROR(IF(HLOOKUP($L$5,RangeUnitsets,M21,FALSE)=0,"",HLOOKUP($L$5,RangeUnitsets,M21,FALSE)),"")</f>
        <v/>
      </c>
      <c r="B21" s="174" t="str">
        <f>IFERROR(IF(VLOOKUP(A21,TableHandbook[],2,FALSE)=0,"",VLOOKUP(A21,TableHandbook[],2,FALSE)),"")</f>
        <v/>
      </c>
      <c r="C21" s="174"/>
      <c r="D21" s="189" t="str">
        <f>IFERROR(VLOOKUP(A21,TableHandbook[],4,FALSE),"")</f>
        <v/>
      </c>
      <c r="E21" s="174" t="str">
        <f>IF(A21="","",E20)</f>
        <v/>
      </c>
      <c r="F21" s="153" t="str">
        <f>IFERROR(IF(VLOOKUP(A21,TableHandbook[],6,FALSE)=0,"",VLOOKUP(A21,TableHandbook[],6,FALSE)),"")</f>
        <v/>
      </c>
      <c r="G21" s="151" t="str">
        <f>IFERROR(IF(VLOOKUP(A21,TableHandbook[],5,FALSE)=0,"",VLOOKUP(A21,TableHandbook[],5,FALSE)),"")</f>
        <v/>
      </c>
      <c r="H21" s="154" t="str">
        <f>IFERROR(VLOOKUP($A21,TableHandbook[],H$2,FALSE),"")</f>
        <v/>
      </c>
      <c r="I21" s="151" t="str">
        <f>IFERROR(VLOOKUP($A21,TableHandbook[],I$2,FALSE),"")</f>
        <v/>
      </c>
      <c r="J21" s="151" t="str">
        <f>IFERROR(VLOOKUP($A21,TableHandbook[],J$2,FALSE),"")</f>
        <v/>
      </c>
      <c r="K21" s="155" t="str">
        <f>IFERROR(VLOOKUP($A21,TableHandbook[],K$2,FALSE),"")</f>
        <v/>
      </c>
      <c r="L21" s="223"/>
      <c r="M21" s="147">
        <v>12</v>
      </c>
      <c r="N21" s="148"/>
      <c r="O21" s="148"/>
    </row>
    <row r="22" spans="1:16" s="149" customFormat="1" ht="19.5" customHeight="1" x14ac:dyDescent="0.15">
      <c r="A22" s="156" t="str">
        <f>IFERROR(IF(HLOOKUP($L$5,RangeUnitsets,M22,FALSE)=0,"",HLOOKUP($L$5,RangeUnitsets,M22,FALSE)),"")</f>
        <v/>
      </c>
      <c r="B22" s="179" t="str">
        <f>IFERROR(IF(VLOOKUP(A22,TableHandbook[],2,FALSE)=0,"",VLOOKUP(A22,TableHandbook[],2,FALSE)),"")</f>
        <v/>
      </c>
      <c r="C22" s="179"/>
      <c r="D22" s="180" t="str">
        <f>IFERROR(VLOOKUP(A22,TableHandbook[],4,FALSE),"")</f>
        <v/>
      </c>
      <c r="E22" s="179" t="str">
        <f>IF(A22="","",E21)</f>
        <v/>
      </c>
      <c r="F22" s="159" t="str">
        <f>IFERROR(IF(VLOOKUP(A22,TableHandbook[],6,FALSE)=0,"",VLOOKUP(A22,TableHandbook[],6,FALSE)),"")</f>
        <v/>
      </c>
      <c r="G22" s="157" t="str">
        <f>IFERROR(IF(VLOOKUP(A22,TableHandbook[],5,FALSE)=0,"",VLOOKUP(A22,TableHandbook[],5,FALSE)),"")</f>
        <v/>
      </c>
      <c r="H22" s="160" t="str">
        <f>IFERROR(VLOOKUP($A22,TableHandbook[],H$2,FALSE),"")</f>
        <v/>
      </c>
      <c r="I22" s="157" t="str">
        <f>IFERROR(VLOOKUP($A22,TableHandbook[],I$2,FALSE),"")</f>
        <v/>
      </c>
      <c r="J22" s="157" t="str">
        <f>IFERROR(VLOOKUP($A22,TableHandbook[],J$2,FALSE),"")</f>
        <v/>
      </c>
      <c r="K22" s="161" t="str">
        <f>IFERROR(VLOOKUP($A22,TableHandbook[],K$2,FALSE),"")</f>
        <v/>
      </c>
      <c r="L22" s="225"/>
      <c r="M22" s="147">
        <v>13</v>
      </c>
      <c r="N22" s="148"/>
      <c r="O22" s="148"/>
    </row>
    <row r="23" spans="1:16" s="149" customFormat="1" ht="5.0999999999999996" customHeight="1" x14ac:dyDescent="0.15">
      <c r="A23" s="162"/>
      <c r="B23" s="163"/>
      <c r="C23" s="163"/>
      <c r="D23" s="164"/>
      <c r="E23" s="163"/>
      <c r="F23" s="165"/>
      <c r="G23" s="163"/>
      <c r="H23" s="190"/>
      <c r="I23" s="163"/>
      <c r="J23" s="163"/>
      <c r="K23" s="169"/>
      <c r="L23" s="226"/>
      <c r="M23" s="147"/>
      <c r="N23" s="148"/>
      <c r="O23" s="148"/>
      <c r="P23" s="148"/>
    </row>
    <row r="24" spans="1:16" s="149" customFormat="1" ht="19.5" customHeight="1" x14ac:dyDescent="0.15">
      <c r="A24" s="141" t="str">
        <f>IFERROR(IF(HLOOKUP($L$5,RangeUnitsets,M24,FALSE)=0,"",HLOOKUP($L$5,RangeUnitsets,M24,FALSE)),"")</f>
        <v/>
      </c>
      <c r="B24" s="170" t="str">
        <f>IFERROR(IF(VLOOKUP(A24,TableHandbook[],2,FALSE)=0,"",VLOOKUP(A24,TableHandbook[],2,FALSE)),"")</f>
        <v/>
      </c>
      <c r="C24" s="170"/>
      <c r="D24" s="191" t="str">
        <f>IFERROR(VLOOKUP(A24,TableHandbook[],4,FALSE),"")</f>
        <v/>
      </c>
      <c r="E24" s="170" t="str">
        <f>IF(A24="","",VLOOKUP($D$6,TableStudyPeriod[],3,FALSE))</f>
        <v/>
      </c>
      <c r="F24" s="144" t="str">
        <f>IFERROR(IF(VLOOKUP(A24,TableHandbook[],6,FALSE)=0,"",VLOOKUP(A24,TableHandbook[],6,FALSE)),"")</f>
        <v/>
      </c>
      <c r="G24" s="142" t="str">
        <f>IFERROR(IF(VLOOKUP(A24,TableHandbook[],5,FALSE)=0,"",VLOOKUP(A24,TableHandbook[],5,FALSE)),"")</f>
        <v/>
      </c>
      <c r="H24" s="145" t="str">
        <f>IFERROR(VLOOKUP($A24,TableHandbook[],H$2,FALSE),"")</f>
        <v/>
      </c>
      <c r="I24" s="142" t="str">
        <f>IFERROR(VLOOKUP($A24,TableHandbook[],I$2,FALSE),"")</f>
        <v/>
      </c>
      <c r="J24" s="142" t="str">
        <f>IFERROR(VLOOKUP($A24,TableHandbook[],J$2,FALSE),"")</f>
        <v/>
      </c>
      <c r="K24" s="146" t="str">
        <f>IFERROR(VLOOKUP($A24,TableHandbook[],K$2,FALSE),"")</f>
        <v/>
      </c>
      <c r="L24" s="222"/>
      <c r="M24" s="147">
        <v>14</v>
      </c>
      <c r="N24" s="148"/>
      <c r="O24" s="148"/>
    </row>
    <row r="25" spans="1:16" s="149" customFormat="1" ht="19.5" customHeight="1" x14ac:dyDescent="0.15">
      <c r="A25" s="150" t="str">
        <f>IFERROR(IF(HLOOKUP($L$5,RangeUnitsets,M25,FALSE)=0,"",HLOOKUP($L$5,RangeUnitsets,M25,FALSE)),"")</f>
        <v/>
      </c>
      <c r="B25" s="174" t="str">
        <f>IFERROR(IF(VLOOKUP(A25,TableHandbook[],2,FALSE)=0,"",VLOOKUP(A25,TableHandbook[],2,FALSE)),"")</f>
        <v/>
      </c>
      <c r="C25" s="174"/>
      <c r="D25" s="189" t="str">
        <f>IFERROR(VLOOKUP(A25,TableHandbook[],4,FALSE),"")</f>
        <v/>
      </c>
      <c r="E25" s="174" t="str">
        <f>IF(A25="","",E24)</f>
        <v/>
      </c>
      <c r="F25" s="153" t="str">
        <f>IFERROR(IF(VLOOKUP(A25,TableHandbook[],6,FALSE)=0,"",VLOOKUP(A25,TableHandbook[],6,FALSE)),"")</f>
        <v/>
      </c>
      <c r="G25" s="151" t="str">
        <f>IFERROR(IF(VLOOKUP(A25,TableHandbook[],5,FALSE)=0,"",VLOOKUP(A25,TableHandbook[],5,FALSE)),"")</f>
        <v/>
      </c>
      <c r="H25" s="154" t="str">
        <f>IFERROR(VLOOKUP($A25,TableHandbook[],H$2,FALSE),"")</f>
        <v/>
      </c>
      <c r="I25" s="151" t="str">
        <f>IFERROR(VLOOKUP($A25,TableHandbook[],I$2,FALSE),"")</f>
        <v/>
      </c>
      <c r="J25" s="151" t="str">
        <f>IFERROR(VLOOKUP($A25,TableHandbook[],J$2,FALSE),"")</f>
        <v/>
      </c>
      <c r="K25" s="155" t="str">
        <f>IFERROR(VLOOKUP($A25,TableHandbook[],K$2,FALSE),"")</f>
        <v/>
      </c>
      <c r="L25" s="223"/>
      <c r="M25" s="147">
        <v>15</v>
      </c>
      <c r="N25" s="148"/>
      <c r="O25" s="148"/>
    </row>
    <row r="26" spans="1:16" s="178" customFormat="1" ht="19.5" customHeight="1" x14ac:dyDescent="0.15">
      <c r="A26" s="150" t="str">
        <f>IFERROR(IF(HLOOKUP($L$5,RangeUnitsets,M26,FALSE)=0,"",HLOOKUP($L$5,RangeUnitsets,M26,FALSE)),"")</f>
        <v/>
      </c>
      <c r="B26" s="174" t="str">
        <f>IFERROR(IF(VLOOKUP(A26,TableHandbook[],2,FALSE)=0,"",VLOOKUP(A26,TableHandbook[],2,FALSE)),"")</f>
        <v/>
      </c>
      <c r="C26" s="174"/>
      <c r="D26" s="189" t="str">
        <f>IFERROR(VLOOKUP(A26,TableHandbook[],4,FALSE),"")</f>
        <v/>
      </c>
      <c r="E26" s="174" t="str">
        <f>IF(A26="","",E25)</f>
        <v/>
      </c>
      <c r="F26" s="153" t="str">
        <f>IFERROR(IF(VLOOKUP(A26,TableHandbook[],6,FALSE)=0,"",VLOOKUP(A26,TableHandbook[],6,FALSE)),"")</f>
        <v/>
      </c>
      <c r="G26" s="151" t="str">
        <f>IFERROR(IF(VLOOKUP(A26,TableHandbook[],5,FALSE)=0,"",VLOOKUP(A26,TableHandbook[],5,FALSE)),"")</f>
        <v/>
      </c>
      <c r="H26" s="154" t="str">
        <f>IFERROR(VLOOKUP($A26,TableHandbook[],H$2,FALSE),"")</f>
        <v/>
      </c>
      <c r="I26" s="151" t="str">
        <f>IFERROR(VLOOKUP($A26,TableHandbook[],I$2,FALSE),"")</f>
        <v/>
      </c>
      <c r="J26" s="151" t="str">
        <f>IFERROR(VLOOKUP($A26,TableHandbook[],J$2,FALSE),"")</f>
        <v/>
      </c>
      <c r="K26" s="155" t="str">
        <f>IFERROR(VLOOKUP($A26,TableHandbook[],K$2,FALSE),"")</f>
        <v/>
      </c>
      <c r="L26" s="223"/>
      <c r="M26" s="147">
        <v>16</v>
      </c>
      <c r="N26" s="177"/>
      <c r="O26" s="177"/>
    </row>
    <row r="27" spans="1:16" s="178" customFormat="1" ht="19.5" customHeight="1" x14ac:dyDescent="0.15">
      <c r="A27" s="156" t="str">
        <f>IFERROR(IF(HLOOKUP($L$5,RangeUnitsets,M27,FALSE)=0,"",HLOOKUP($L$5,RangeUnitsets,M27,FALSE)),"")</f>
        <v/>
      </c>
      <c r="B27" s="179" t="str">
        <f>IFERROR(IF(VLOOKUP(A27,TableHandbook[],2,FALSE)=0,"",VLOOKUP(A27,TableHandbook[],2,FALSE)),"")</f>
        <v/>
      </c>
      <c r="C27" s="179"/>
      <c r="D27" s="180" t="str">
        <f>IFERROR(VLOOKUP(A27,TableHandbook[],4,FALSE),"")</f>
        <v/>
      </c>
      <c r="E27" s="157" t="str">
        <f>IF(A27="","",E26)</f>
        <v/>
      </c>
      <c r="F27" s="159" t="str">
        <f>IFERROR(IF(VLOOKUP(A27,TableHandbook[],6,FALSE)=0,"",VLOOKUP(A27,TableHandbook[],6,FALSE)),"")</f>
        <v/>
      </c>
      <c r="G27" s="157" t="str">
        <f>IFERROR(IF(VLOOKUP(A27,TableHandbook[],5,FALSE)=0,"",VLOOKUP(A27,TableHandbook[],5,FALSE)),"")</f>
        <v/>
      </c>
      <c r="H27" s="160" t="str">
        <f>IFERROR(VLOOKUP($A27,TableHandbook[],H$2,FALSE),"")</f>
        <v/>
      </c>
      <c r="I27" s="157" t="str">
        <f>IFERROR(VLOOKUP($A27,TableHandbook[],I$2,FALSE),"")</f>
        <v/>
      </c>
      <c r="J27" s="157" t="str">
        <f>IFERROR(VLOOKUP($A27,TableHandbook[],J$2,FALSE),"")</f>
        <v/>
      </c>
      <c r="K27" s="161" t="str">
        <f>IFERROR(VLOOKUP($A27,TableHandbook[],K$2,FALSE),"")</f>
        <v/>
      </c>
      <c r="L27" s="225"/>
      <c r="M27" s="147">
        <v>17</v>
      </c>
      <c r="N27" s="177"/>
      <c r="O27" s="177"/>
    </row>
    <row r="28" spans="1:16" s="196" customFormat="1" ht="13.9" customHeight="1" x14ac:dyDescent="0.2">
      <c r="A28" s="192"/>
      <c r="B28" s="192"/>
      <c r="C28" s="192"/>
      <c r="D28" s="193"/>
      <c r="E28" s="193"/>
      <c r="F28" s="194"/>
      <c r="G28" s="194"/>
      <c r="H28" s="194"/>
      <c r="I28" s="194"/>
      <c r="J28" s="194"/>
      <c r="K28" s="194"/>
      <c r="L28" s="194"/>
      <c r="M28" s="195"/>
      <c r="N28" s="195"/>
      <c r="O28" s="195"/>
    </row>
    <row r="29" spans="1:16" ht="20.25" x14ac:dyDescent="0.25">
      <c r="A29" s="197" t="s">
        <v>27</v>
      </c>
      <c r="B29" s="198"/>
      <c r="C29" s="198"/>
      <c r="D29" s="199"/>
      <c r="E29" s="200"/>
      <c r="F29" s="200"/>
      <c r="G29" s="200"/>
      <c r="H29" s="133" t="s">
        <v>16</v>
      </c>
      <c r="I29" s="201"/>
      <c r="J29" s="202"/>
      <c r="K29" s="203"/>
      <c r="L29" s="204"/>
    </row>
    <row r="30" spans="1:16" s="210" customFormat="1" ht="21" x14ac:dyDescent="0.25">
      <c r="A30" s="130" t="s">
        <v>28</v>
      </c>
      <c r="B30" s="130"/>
      <c r="C30" s="130"/>
      <c r="D30" s="205" t="s">
        <v>3</v>
      </c>
      <c r="E30" s="130"/>
      <c r="F30" s="130" t="s">
        <v>19</v>
      </c>
      <c r="G30" s="130" t="s">
        <v>20</v>
      </c>
      <c r="H30" s="206" t="s">
        <v>21</v>
      </c>
      <c r="I30" s="207" t="s">
        <v>22</v>
      </c>
      <c r="J30" s="207" t="s">
        <v>23</v>
      </c>
      <c r="K30" s="208" t="s">
        <v>24</v>
      </c>
      <c r="L30" s="209" t="s">
        <v>25</v>
      </c>
    </row>
    <row r="31" spans="1:16" x14ac:dyDescent="0.25">
      <c r="A31" s="211" t="s">
        <v>29</v>
      </c>
      <c r="B31" s="212">
        <f>IFERROR(IF(VLOOKUP(A31,TableHandbook[],2,FALSE)=0,"",VLOOKUP(A31,TableHandbook[],2,FALSE)),"")</f>
        <v>2</v>
      </c>
      <c r="C31" s="212"/>
      <c r="D31" s="213" t="str">
        <f>IFERROR(VLOOKUP(A31,TableHandbook[],4,FALSE),"")</f>
        <v>Advanced Architectural Systems Research Applications</v>
      </c>
      <c r="E31" s="214"/>
      <c r="F31" s="214" t="str">
        <f>IFERROR(IF(VLOOKUP(A31,TableHandbook[],6,FALSE)=0,"",VLOOKUP(A31,TableHandbook[],6,FALSE)),"")</f>
        <v>None</v>
      </c>
      <c r="G31" s="214">
        <f>IFERROR(IF(VLOOKUP(A31,TableHandbook[],5,FALSE)=0,"",VLOOKUP(A31,TableHandbook[],5,FALSE)),"")</f>
        <v>25</v>
      </c>
      <c r="H31" s="154" t="str">
        <f>IFERROR(VLOOKUP($A31,TableHandbook[],H$2,FALSE),"")</f>
        <v/>
      </c>
      <c r="I31" s="151" t="str">
        <f>IFERROR(VLOOKUP($A31,TableHandbook[],I$2,FALSE),"")</f>
        <v/>
      </c>
      <c r="J31" s="151" t="str">
        <f>IFERROR(VLOOKUP($A31,TableHandbook[],J$2,FALSE),"")</f>
        <v>Y</v>
      </c>
      <c r="K31" s="155" t="str">
        <f>IFERROR(VLOOKUP($A31,TableHandbook[],K$2,FALSE),"")</f>
        <v/>
      </c>
      <c r="L31" s="228"/>
      <c r="M31" s="147" t="s">
        <v>165</v>
      </c>
    </row>
    <row r="32" spans="1:16" x14ac:dyDescent="0.25">
      <c r="A32" s="211" t="s">
        <v>30</v>
      </c>
      <c r="B32" s="212">
        <f>IFERROR(IF(VLOOKUP(A32,TableHandbook[],2,FALSE)=0,"",VLOOKUP(A32,TableHandbook[],2,FALSE)),"")</f>
        <v>1</v>
      </c>
      <c r="C32" s="212"/>
      <c r="D32" s="213" t="str">
        <f>IFERROR(VLOOKUP(A32,TableHandbook[],4,FALSE),"")</f>
        <v>Design Paradigms</v>
      </c>
      <c r="E32" s="214"/>
      <c r="F32" s="214" t="str">
        <f>IFERROR(IF(VLOOKUP(A32,TableHandbook[],6,FALSE)=0,"",VLOOKUP(A32,TableHandbook[],6,FALSE)),"")</f>
        <v>None</v>
      </c>
      <c r="G32" s="214">
        <f>IFERROR(IF(VLOOKUP(A32,TableHandbook[],5,FALSE)=0,"",VLOOKUP(A32,TableHandbook[],5,FALSE)),"")</f>
        <v>25</v>
      </c>
      <c r="H32" s="154" t="str">
        <f>IFERROR(VLOOKUP($A32,TableHandbook[],H$2,FALSE),"")</f>
        <v/>
      </c>
      <c r="I32" s="151" t="str">
        <f>IFERROR(VLOOKUP($A32,TableHandbook[],I$2,FALSE),"")</f>
        <v/>
      </c>
      <c r="J32" s="151" t="str">
        <f>IFERROR(VLOOKUP($A32,TableHandbook[],J$2,FALSE),"")</f>
        <v>Y</v>
      </c>
      <c r="K32" s="155" t="str">
        <f>IFERROR(VLOOKUP($A32,TableHandbook[],K$2,FALSE),"")</f>
        <v/>
      </c>
      <c r="L32" s="228"/>
      <c r="M32" s="147" t="s">
        <v>166</v>
      </c>
    </row>
    <row r="33" spans="1:13" x14ac:dyDescent="0.25">
      <c r="A33" s="211" t="s">
        <v>31</v>
      </c>
      <c r="B33" s="212">
        <f>IFERROR(IF(VLOOKUP(A33,TableHandbook[],2,FALSE)=0,"",VLOOKUP(A33,TableHandbook[],2,FALSE)),"")</f>
        <v>1</v>
      </c>
      <c r="C33" s="212"/>
      <c r="D33" s="213" t="str">
        <f>IFERROR(VLOOKUP(A33,TableHandbook[],4,FALSE),"")</f>
        <v>Design Entrepreneurship</v>
      </c>
      <c r="E33" s="214"/>
      <c r="F33" s="214" t="str">
        <f>IFERROR(IF(VLOOKUP(A33,TableHandbook[],6,FALSE)=0,"",VLOOKUP(A33,TableHandbook[],6,FALSE)),"")</f>
        <v>None</v>
      </c>
      <c r="G33" s="214">
        <f>IFERROR(IF(VLOOKUP(A33,TableHandbook[],5,FALSE)=0,"",VLOOKUP(A33,TableHandbook[],5,FALSE)),"")</f>
        <v>25</v>
      </c>
      <c r="H33" s="154" t="str">
        <f>IFERROR(VLOOKUP($A33,TableHandbook[],H$2,FALSE),"")</f>
        <v/>
      </c>
      <c r="I33" s="151" t="str">
        <f>IFERROR(VLOOKUP($A33,TableHandbook[],I$2,FALSE),"")</f>
        <v/>
      </c>
      <c r="J33" s="151" t="str">
        <f>IFERROR(VLOOKUP($A33,TableHandbook[],J$2,FALSE),"")</f>
        <v>Y</v>
      </c>
      <c r="K33" s="155" t="str">
        <f>IFERROR(VLOOKUP($A33,TableHandbook[],K$2,FALSE),"")</f>
        <v/>
      </c>
      <c r="L33" s="228"/>
      <c r="M33" s="147" t="s">
        <v>167</v>
      </c>
    </row>
    <row r="34" spans="1:13" x14ac:dyDescent="0.25">
      <c r="A34" s="211" t="s">
        <v>32</v>
      </c>
      <c r="B34" s="212">
        <f>IFERROR(IF(VLOOKUP(A34,TableHandbook[],2,FALSE)=0,"",VLOOKUP(A34,TableHandbook[],2,FALSE)),"")</f>
        <v>1</v>
      </c>
      <c r="C34" s="212"/>
      <c r="D34" s="213" t="str">
        <f>IFERROR(VLOOKUP(A34,TableHandbook[],4,FALSE),"")</f>
        <v>Future Interfaces</v>
      </c>
      <c r="E34" s="214"/>
      <c r="F34" s="214" t="str">
        <f>IFERROR(IF(VLOOKUP(A34,TableHandbook[],6,FALSE)=0,"",VLOOKUP(A34,TableHandbook[],6,FALSE)),"")</f>
        <v>None</v>
      </c>
      <c r="G34" s="214">
        <f>IFERROR(IF(VLOOKUP(A34,TableHandbook[],5,FALSE)=0,"",VLOOKUP(A34,TableHandbook[],5,FALSE)),"")</f>
        <v>25</v>
      </c>
      <c r="H34" s="154" t="str">
        <f>IFERROR(VLOOKUP($A34,TableHandbook[],H$2,FALSE),"")</f>
        <v/>
      </c>
      <c r="I34" s="151" t="str">
        <f>IFERROR(VLOOKUP($A34,TableHandbook[],I$2,FALSE),"")</f>
        <v/>
      </c>
      <c r="J34" s="151" t="str">
        <f>IFERROR(VLOOKUP($A34,TableHandbook[],J$2,FALSE),"")</f>
        <v>Y</v>
      </c>
      <c r="K34" s="155" t="str">
        <f>IFERROR(VLOOKUP($A34,TableHandbook[],K$2,FALSE),"")</f>
        <v/>
      </c>
      <c r="L34" s="228"/>
      <c r="M34" s="147" t="s">
        <v>166</v>
      </c>
    </row>
    <row r="35" spans="1:13" x14ac:dyDescent="0.25">
      <c r="A35" s="211" t="s">
        <v>33</v>
      </c>
      <c r="B35" s="212">
        <f>IFERROR(IF(VLOOKUP(A35,TableHandbook[],2,FALSE)=0,"",VLOOKUP(A35,TableHandbook[],2,FALSE)),"")</f>
        <v>1</v>
      </c>
      <c r="C35" s="212"/>
      <c r="D35" s="213" t="str">
        <f>IFERROR(VLOOKUP(A35,TableHandbook[],4,FALSE),"")</f>
        <v>Project Management Overview</v>
      </c>
      <c r="E35" s="214"/>
      <c r="F35" s="214" t="str">
        <f>IFERROR(IF(VLOOKUP(A35,TableHandbook[],6,FALSE)=0,"",VLOOKUP(A35,TableHandbook[],6,FALSE)),"")</f>
        <v>None</v>
      </c>
      <c r="G35" s="214">
        <f>IFERROR(IF(VLOOKUP(A35,TableHandbook[],5,FALSE)=0,"",VLOOKUP(A35,TableHandbook[],5,FALSE)),"")</f>
        <v>25</v>
      </c>
      <c r="H35" s="154" t="str">
        <f>IFERROR(VLOOKUP($A35,TableHandbook[],H$2,FALSE),"")</f>
        <v>Y</v>
      </c>
      <c r="I35" s="151" t="str">
        <f>IFERROR(VLOOKUP($A35,TableHandbook[],I$2,FALSE),"")</f>
        <v>Y</v>
      </c>
      <c r="J35" s="151" t="str">
        <f>IFERROR(VLOOKUP($A35,TableHandbook[],J$2,FALSE),"")</f>
        <v>Y</v>
      </c>
      <c r="K35" s="155" t="str">
        <f>IFERROR(VLOOKUP($A35,TableHandbook[],K$2,FALSE),"")</f>
        <v>Y</v>
      </c>
      <c r="L35" s="228"/>
      <c r="M35" s="147" t="s">
        <v>168</v>
      </c>
    </row>
    <row r="36" spans="1:13" x14ac:dyDescent="0.25">
      <c r="A36" s="211" t="s">
        <v>34</v>
      </c>
      <c r="B36" s="212">
        <f>IFERROR(IF(VLOOKUP(A36,TableHandbook[],2,FALSE)=0,"",VLOOKUP(A36,TableHandbook[],2,FALSE)),"")</f>
        <v>1</v>
      </c>
      <c r="C36" s="212"/>
      <c r="D36" s="213" t="str">
        <f>IFERROR(VLOOKUP(A36,TableHandbook[],4,FALSE),"")</f>
        <v>Project Cost Management</v>
      </c>
      <c r="E36" s="214"/>
      <c r="F36" s="214" t="str">
        <f>IFERROR(IF(VLOOKUP(A36,TableHandbook[],6,FALSE)=0,"",VLOOKUP(A36,TableHandbook[],6,FALSE)),"")</f>
        <v>None</v>
      </c>
      <c r="G36" s="214">
        <f>IFERROR(IF(VLOOKUP(A36,TableHandbook[],5,FALSE)=0,"",VLOOKUP(A36,TableHandbook[],5,FALSE)),"")</f>
        <v>25</v>
      </c>
      <c r="H36" s="154" t="str">
        <f>IFERROR(VLOOKUP($A36,TableHandbook[],H$2,FALSE),"")</f>
        <v>Y</v>
      </c>
      <c r="I36" s="151" t="str">
        <f>IFERROR(VLOOKUP($A36,TableHandbook[],I$2,FALSE),"")</f>
        <v>Y</v>
      </c>
      <c r="J36" s="151" t="str">
        <f>IFERROR(VLOOKUP($A36,TableHandbook[],J$2,FALSE),"")</f>
        <v>Y</v>
      </c>
      <c r="K36" s="155" t="str">
        <f>IFERROR(VLOOKUP($A36,TableHandbook[],K$2,FALSE),"")</f>
        <v>Y</v>
      </c>
      <c r="L36" s="228"/>
      <c r="M36" s="147" t="s">
        <v>169</v>
      </c>
    </row>
    <row r="37" spans="1:13" x14ac:dyDescent="0.25">
      <c r="A37" s="211" t="s">
        <v>35</v>
      </c>
      <c r="B37" s="212">
        <f>IFERROR(IF(VLOOKUP(A37,TableHandbook[],2,FALSE)=0,"",VLOOKUP(A37,TableHandbook[],2,FALSE)),"")</f>
        <v>2</v>
      </c>
      <c r="C37" s="212"/>
      <c r="D37" s="213" t="str">
        <f>IFERROR(VLOOKUP(A37,TableHandbook[],4,FALSE),"")</f>
        <v>Project Planning and Schedule Management</v>
      </c>
      <c r="E37" s="214"/>
      <c r="F37" s="214" t="str">
        <f>IFERROR(IF(VLOOKUP(A37,TableHandbook[],6,FALSE)=0,"",VLOOKUP(A37,TableHandbook[],6,FALSE)),"")</f>
        <v>None</v>
      </c>
      <c r="G37" s="214">
        <f>IFERROR(IF(VLOOKUP(A37,TableHandbook[],5,FALSE)=0,"",VLOOKUP(A37,TableHandbook[],5,FALSE)),"")</f>
        <v>25</v>
      </c>
      <c r="H37" s="154" t="str">
        <f>IFERROR(VLOOKUP($A37,TableHandbook[],H$2,FALSE),"")</f>
        <v>Y</v>
      </c>
      <c r="I37" s="151" t="str">
        <f>IFERROR(VLOOKUP($A37,TableHandbook[],I$2,FALSE),"")</f>
        <v>Y</v>
      </c>
      <c r="J37" s="151" t="str">
        <f>IFERROR(VLOOKUP($A37,TableHandbook[],J$2,FALSE),"")</f>
        <v>Y</v>
      </c>
      <c r="K37" s="155" t="str">
        <f>IFERROR(VLOOKUP($A37,TableHandbook[],K$2,FALSE),"")</f>
        <v>Y</v>
      </c>
      <c r="L37" s="228"/>
      <c r="M37" s="147"/>
    </row>
    <row r="38" spans="1:13" x14ac:dyDescent="0.25">
      <c r="A38" s="211" t="s">
        <v>36</v>
      </c>
      <c r="B38" s="212">
        <f>IFERROR(IF(VLOOKUP(A38,TableHandbook[],2,FALSE)=0,"",VLOOKUP(A38,TableHandbook[],2,FALSE)),"")</f>
        <v>1</v>
      </c>
      <c r="C38" s="212"/>
      <c r="D38" s="213" t="str">
        <f>IFERROR(VLOOKUP(A38,TableHandbook[],4,FALSE),"")</f>
        <v>Project and People</v>
      </c>
      <c r="E38" s="214"/>
      <c r="F38" s="214" t="str">
        <f>IFERROR(IF(VLOOKUP(A38,TableHandbook[],6,FALSE)=0,"",VLOOKUP(A38,TableHandbook[],6,FALSE)),"")</f>
        <v>None</v>
      </c>
      <c r="G38" s="214">
        <f>IFERROR(IF(VLOOKUP(A38,TableHandbook[],5,FALSE)=0,"",VLOOKUP(A38,TableHandbook[],5,FALSE)),"")</f>
        <v>25</v>
      </c>
      <c r="H38" s="154" t="str">
        <f>IFERROR(VLOOKUP($A38,TableHandbook[],H$2,FALSE),"")</f>
        <v>Y</v>
      </c>
      <c r="I38" s="151" t="str">
        <f>IFERROR(VLOOKUP($A38,TableHandbook[],I$2,FALSE),"")</f>
        <v>Y</v>
      </c>
      <c r="J38" s="151" t="str">
        <f>IFERROR(VLOOKUP($A38,TableHandbook[],J$2,FALSE),"")</f>
        <v>Y</v>
      </c>
      <c r="K38" s="155" t="str">
        <f>IFERROR(VLOOKUP($A38,TableHandbook[],K$2,FALSE),"")</f>
        <v>Y</v>
      </c>
      <c r="L38" s="228"/>
      <c r="M38" s="147" t="s">
        <v>170</v>
      </c>
    </row>
    <row r="39" spans="1:13" x14ac:dyDescent="0.25">
      <c r="A39" s="211" t="s">
        <v>37</v>
      </c>
      <c r="B39" s="212">
        <f>IFERROR(IF(VLOOKUP(A39,TableHandbook[],2,FALSE)=0,"",VLOOKUP(A39,TableHandbook[],2,FALSE)),"")</f>
        <v>2</v>
      </c>
      <c r="C39" s="212"/>
      <c r="D39" s="213" t="str">
        <f>IFERROR(VLOOKUP(A39,TableHandbook[],4,FALSE),"")</f>
        <v>Pathways to a Climate Resilient Society</v>
      </c>
      <c r="E39" s="214"/>
      <c r="F39" s="214" t="str">
        <f>IFERROR(IF(VLOOKUP(A39,TableHandbook[],6,FALSE)=0,"",VLOOKUP(A39,TableHandbook[],6,FALSE)),"")</f>
        <v>None</v>
      </c>
      <c r="G39" s="214">
        <f>IFERROR(IF(VLOOKUP(A39,TableHandbook[],5,FALSE)=0,"",VLOOKUP(A39,TableHandbook[],5,FALSE)),"")</f>
        <v>25</v>
      </c>
      <c r="H39" s="154" t="str">
        <f>IFERROR(VLOOKUP($A39,TableHandbook[],H$2,FALSE),"")</f>
        <v/>
      </c>
      <c r="I39" s="151" t="str">
        <f>IFERROR(VLOOKUP($A39,TableHandbook[],I$2,FALSE),"")</f>
        <v/>
      </c>
      <c r="J39" s="151" t="str">
        <f>IFERROR(VLOOKUP($A39,TableHandbook[],J$2,FALSE),"")</f>
        <v>Y</v>
      </c>
      <c r="K39" s="155" t="str">
        <f>IFERROR(VLOOKUP($A39,TableHandbook[],K$2,FALSE),"")</f>
        <v>Y</v>
      </c>
      <c r="L39" s="228"/>
      <c r="M39" s="147" t="s">
        <v>168</v>
      </c>
    </row>
    <row r="40" spans="1:13" x14ac:dyDescent="0.25">
      <c r="A40" s="211" t="s">
        <v>38</v>
      </c>
      <c r="B40" s="212">
        <f>IFERROR(IF(VLOOKUP(A40,TableHandbook[],2,FALSE)=0,"",VLOOKUP(A40,TableHandbook[],2,FALSE)),"")</f>
        <v>2</v>
      </c>
      <c r="C40" s="212"/>
      <c r="D40" s="213" t="str">
        <f>IFERROR(VLOOKUP(A40,TableHandbook[],4,FALSE),"")</f>
        <v>Future Cities</v>
      </c>
      <c r="E40" s="214"/>
      <c r="F40" s="214" t="str">
        <f>IFERROR(IF(VLOOKUP(A40,TableHandbook[],6,FALSE)=0,"",VLOOKUP(A40,TableHandbook[],6,FALSE)),"")</f>
        <v>None</v>
      </c>
      <c r="G40" s="214">
        <f>IFERROR(IF(VLOOKUP(A40,TableHandbook[],5,FALSE)=0,"",VLOOKUP(A40,TableHandbook[],5,FALSE)),"")</f>
        <v>25</v>
      </c>
      <c r="H40" s="154" t="str">
        <f>IFERROR(VLOOKUP($A40,TableHandbook[],H$2,FALSE),"")</f>
        <v>Y</v>
      </c>
      <c r="I40" s="151" t="str">
        <f>IFERROR(VLOOKUP($A40,TableHandbook[],I$2,FALSE),"")</f>
        <v>Y</v>
      </c>
      <c r="J40" s="151" t="str">
        <f>IFERROR(VLOOKUP($A40,TableHandbook[],J$2,FALSE),"")</f>
        <v/>
      </c>
      <c r="K40" s="155" t="str">
        <f>IFERROR(VLOOKUP($A40,TableHandbook[],K$2,FALSE),"")</f>
        <v/>
      </c>
      <c r="L40" s="228"/>
      <c r="M40" s="147" t="s">
        <v>165</v>
      </c>
    </row>
    <row r="41" spans="1:13" x14ac:dyDescent="0.25">
      <c r="A41" s="211" t="s">
        <v>39</v>
      </c>
      <c r="B41" s="212">
        <f>IFERROR(IF(VLOOKUP(A41,TableHandbook[],2,FALSE)=0,"",VLOOKUP(A41,TableHandbook[],2,FALSE)),"")</f>
        <v>1</v>
      </c>
      <c r="C41" s="212"/>
      <c r="D41" s="213" t="str">
        <f>IFERROR(VLOOKUP(A41,TableHandbook[],4,FALSE),"")</f>
        <v>Climate Policy</v>
      </c>
      <c r="E41" s="214"/>
      <c r="F41" s="214" t="str">
        <f>IFERROR(IF(VLOOKUP(A41,TableHandbook[],6,FALSE)=0,"",VLOOKUP(A41,TableHandbook[],6,FALSE)),"")</f>
        <v>None</v>
      </c>
      <c r="G41" s="214">
        <f>IFERROR(IF(VLOOKUP(A41,TableHandbook[],5,FALSE)=0,"",VLOOKUP(A41,TableHandbook[],5,FALSE)),"")</f>
        <v>25</v>
      </c>
      <c r="H41" s="154" t="str">
        <f>IFERROR(VLOOKUP($A41,TableHandbook[],H$2,FALSE),"")</f>
        <v/>
      </c>
      <c r="I41" s="151" t="str">
        <f>IFERROR(VLOOKUP($A41,TableHandbook[],I$2,FALSE),"")</f>
        <v/>
      </c>
      <c r="J41" s="151" t="str">
        <f>IFERROR(VLOOKUP($A41,TableHandbook[],J$2,FALSE),"")</f>
        <v>Y</v>
      </c>
      <c r="K41" s="155" t="str">
        <f>IFERROR(VLOOKUP($A41,TableHandbook[],K$2,FALSE),"")</f>
        <v>Y</v>
      </c>
      <c r="L41" s="228"/>
      <c r="M41" s="147" t="s">
        <v>166</v>
      </c>
    </row>
    <row r="42" spans="1:13" x14ac:dyDescent="0.25">
      <c r="A42" s="211" t="s">
        <v>40</v>
      </c>
      <c r="B42" s="212">
        <f>IFERROR(IF(VLOOKUP(A42,TableHandbook[],2,FALSE)=0,"",VLOOKUP(A42,TableHandbook[],2,FALSE)),"")</f>
        <v>2</v>
      </c>
      <c r="C42" s="212"/>
      <c r="D42" s="213" t="str">
        <f>IFERROR(VLOOKUP(A42,TableHandbook[],4,FALSE),"")</f>
        <v>People and Planet</v>
      </c>
      <c r="E42" s="214"/>
      <c r="F42" s="214" t="str">
        <f>IFERROR(IF(VLOOKUP(A42,TableHandbook[],6,FALSE)=0,"",VLOOKUP(A42,TableHandbook[],6,FALSE)),"")</f>
        <v>None</v>
      </c>
      <c r="G42" s="214">
        <f>IFERROR(IF(VLOOKUP(A42,TableHandbook[],5,FALSE)=0,"",VLOOKUP(A42,TableHandbook[],5,FALSE)),"")</f>
        <v>25</v>
      </c>
      <c r="H42" s="154" t="str">
        <f>IFERROR(VLOOKUP($A42,TableHandbook[],H$2,FALSE),"")</f>
        <v/>
      </c>
      <c r="I42" s="151" t="str">
        <f>IFERROR(VLOOKUP($A42,TableHandbook[],I$2,FALSE),"")</f>
        <v/>
      </c>
      <c r="J42" s="151" t="str">
        <f>IFERROR(VLOOKUP($A42,TableHandbook[],J$2,FALSE),"")</f>
        <v>Y</v>
      </c>
      <c r="K42" s="155" t="str">
        <f>IFERROR(VLOOKUP($A42,TableHandbook[],K$2,FALSE),"")</f>
        <v>Y</v>
      </c>
      <c r="L42" s="228"/>
      <c r="M42" s="147"/>
    </row>
    <row r="43" spans="1:13" x14ac:dyDescent="0.25">
      <c r="A43" s="211" t="s">
        <v>41</v>
      </c>
      <c r="B43" s="212">
        <f>IFERROR(IF(VLOOKUP(A43,TableHandbook[],2,FALSE)=0,"",VLOOKUP(A43,TableHandbook[],2,FALSE)),"")</f>
        <v>1</v>
      </c>
      <c r="C43" s="212"/>
      <c r="D43" s="213" t="str">
        <f>IFERROR(VLOOKUP(A43,TableHandbook[],4,FALSE),"")</f>
        <v>Participatory Planning</v>
      </c>
      <c r="E43" s="214"/>
      <c r="F43" s="214" t="str">
        <f>IFERROR(IF(VLOOKUP(A43,TableHandbook[],6,FALSE)=0,"",VLOOKUP(A43,TableHandbook[],6,FALSE)),"")</f>
        <v>None</v>
      </c>
      <c r="G43" s="214">
        <f>IFERROR(IF(VLOOKUP(A43,TableHandbook[],5,FALSE)=0,"",VLOOKUP(A43,TableHandbook[],5,FALSE)),"")</f>
        <v>25</v>
      </c>
      <c r="H43" s="154" t="str">
        <f>IFERROR(VLOOKUP($A43,TableHandbook[],H$2,FALSE),"")</f>
        <v/>
      </c>
      <c r="I43" s="151" t="str">
        <f>IFERROR(VLOOKUP($A43,TableHandbook[],I$2,FALSE),"")</f>
        <v/>
      </c>
      <c r="J43" s="151" t="str">
        <f>IFERROR(VLOOKUP($A43,TableHandbook[],J$2,FALSE),"")</f>
        <v>Y</v>
      </c>
      <c r="K43" s="155" t="str">
        <f>IFERROR(VLOOKUP($A43,TableHandbook[],K$2,FALSE),"")</f>
        <v/>
      </c>
      <c r="L43" s="228"/>
      <c r="M43" s="147"/>
    </row>
    <row r="44" spans="1:13" x14ac:dyDescent="0.25">
      <c r="A44" s="211" t="s">
        <v>42</v>
      </c>
      <c r="B44" s="212">
        <f>IFERROR(IF(VLOOKUP(A44,TableHandbook[],2,FALSE)=0,"",VLOOKUP(A44,TableHandbook[],2,FALSE)),"")</f>
        <v>3</v>
      </c>
      <c r="C44" s="212"/>
      <c r="D44" s="213" t="str">
        <f>IFERROR(VLOOKUP(A44,TableHandbook[],4,FALSE),"")</f>
        <v>Planning Theory and Context</v>
      </c>
      <c r="E44" s="214"/>
      <c r="F44" s="214" t="str">
        <f>IFERROR(IF(VLOOKUP(A44,TableHandbook[],6,FALSE)=0,"",VLOOKUP(A44,TableHandbook[],6,FALSE)),"")</f>
        <v>None</v>
      </c>
      <c r="G44" s="214">
        <f>IFERROR(IF(VLOOKUP(A44,TableHandbook[],5,FALSE)=0,"",VLOOKUP(A44,TableHandbook[],5,FALSE)),"")</f>
        <v>25</v>
      </c>
      <c r="H44" s="154" t="str">
        <f>IFERROR(VLOOKUP($A44,TableHandbook[],H$2,FALSE),"")</f>
        <v>Y</v>
      </c>
      <c r="I44" s="151" t="str">
        <f>IFERROR(VLOOKUP($A44,TableHandbook[],I$2,FALSE),"")</f>
        <v/>
      </c>
      <c r="J44" s="151" t="str">
        <f>IFERROR(VLOOKUP($A44,TableHandbook[],J$2,FALSE),"")</f>
        <v/>
      </c>
      <c r="K44" s="155" t="str">
        <f>IFERROR(VLOOKUP($A44,TableHandbook[],K$2,FALSE),"")</f>
        <v/>
      </c>
      <c r="L44" s="228"/>
      <c r="M44" s="147"/>
    </row>
    <row r="45" spans="1:13" x14ac:dyDescent="0.25">
      <c r="A45" s="211" t="s">
        <v>43</v>
      </c>
      <c r="B45" s="212">
        <f>IFERROR(IF(VLOOKUP(A45,TableHandbook[],2,FALSE)=0,"",VLOOKUP(A45,TableHandbook[],2,FALSE)),"")</f>
        <v>2</v>
      </c>
      <c r="C45" s="212"/>
      <c r="D45" s="213" t="str">
        <f>IFERROR(VLOOKUP(A45,TableHandbook[],4,FALSE),"")</f>
        <v>Development Outcomes</v>
      </c>
      <c r="E45" s="214"/>
      <c r="F45" s="214" t="str">
        <f>IFERROR(IF(VLOOKUP(A45,TableHandbook[],6,FALSE)=0,"",VLOOKUP(A45,TableHandbook[],6,FALSE)),"")</f>
        <v>None</v>
      </c>
      <c r="G45" s="214">
        <f>IFERROR(IF(VLOOKUP(A45,TableHandbook[],5,FALSE)=0,"",VLOOKUP(A45,TableHandbook[],5,FALSE)),"")</f>
        <v>25</v>
      </c>
      <c r="H45" s="154" t="str">
        <f>IFERROR(VLOOKUP($A45,TableHandbook[],H$2,FALSE),"")</f>
        <v/>
      </c>
      <c r="I45" s="151" t="str">
        <f>IFERROR(VLOOKUP($A45,TableHandbook[],I$2,FALSE),"")</f>
        <v/>
      </c>
      <c r="J45" s="151" t="str">
        <f>IFERROR(VLOOKUP($A45,TableHandbook[],J$2,FALSE),"")</f>
        <v>Y</v>
      </c>
      <c r="K45" s="155" t="str">
        <f>IFERROR(VLOOKUP($A45,TableHandbook[],K$2,FALSE),"")</f>
        <v/>
      </c>
      <c r="L45" s="228"/>
      <c r="M45" s="147"/>
    </row>
    <row r="46" spans="1:13" x14ac:dyDescent="0.25">
      <c r="A46" s="211" t="s">
        <v>44</v>
      </c>
      <c r="B46" s="212">
        <f>IFERROR(IF(VLOOKUP(A46,TableHandbook[],2,FALSE)=0,"",VLOOKUP(A46,TableHandbook[],2,FALSE)),"")</f>
        <v>1</v>
      </c>
      <c r="C46" s="212"/>
      <c r="D46" s="213" t="str">
        <f>IFERROR(VLOOKUP(A46,TableHandbook[],4,FALSE),"")</f>
        <v>Work Based Project (with approval)</v>
      </c>
      <c r="E46" s="214"/>
      <c r="F46" s="214" t="str">
        <f>IFERROR(IF(VLOOKUP(A46,TableHandbook[],6,FALSE)=0,"",VLOOKUP(A46,TableHandbook[],6,FALSE)),"")</f>
        <v>Contact Course Coordinator</v>
      </c>
      <c r="G46" s="214">
        <f>IFERROR(IF(VLOOKUP(A46,TableHandbook[],5,FALSE)=0,"",VLOOKUP(A46,TableHandbook[],5,FALSE)),"")</f>
        <v>25</v>
      </c>
      <c r="H46" s="154" t="str">
        <f>IFERROR(VLOOKUP($A46,TableHandbook[],H$2,FALSE),"")</f>
        <v/>
      </c>
      <c r="I46" s="151" t="str">
        <f>IFERROR(VLOOKUP($A46,TableHandbook[],I$2,FALSE),"")</f>
        <v/>
      </c>
      <c r="J46" s="151" t="str">
        <f>IFERROR(VLOOKUP($A46,TableHandbook[],J$2,FALSE),"")</f>
        <v/>
      </c>
      <c r="K46" s="155" t="str">
        <f>IFERROR(VLOOKUP($A46,TableHandbook[],K$2,FALSE),"")</f>
        <v/>
      </c>
      <c r="L46" s="229"/>
      <c r="M46" s="147"/>
    </row>
    <row r="47" spans="1:13" x14ac:dyDescent="0.25">
      <c r="A47" s="211" t="s">
        <v>45</v>
      </c>
      <c r="B47" s="212">
        <f>IFERROR(IF(VLOOKUP(A47,TableHandbook[],2,FALSE)=0,"",VLOOKUP(A47,TableHandbook[],2,FALSE)),"")</f>
        <v>2</v>
      </c>
      <c r="C47" s="212"/>
      <c r="D47" s="213" t="str">
        <f>IFERROR(VLOOKUP(A47,TableHandbook[],4,FALSE),"")</f>
        <v>International Study Tour (with approval)</v>
      </c>
      <c r="E47" s="214"/>
      <c r="F47" s="214" t="str">
        <f>IFERROR(IF(VLOOKUP(A47,TableHandbook[],6,FALSE)=0,"",VLOOKUP(A47,TableHandbook[],6,FALSE)),"")</f>
        <v>Contact Course Coordinator</v>
      </c>
      <c r="G47" s="214">
        <f>IFERROR(IF(VLOOKUP(A47,TableHandbook[],5,FALSE)=0,"",VLOOKUP(A47,TableHandbook[],5,FALSE)),"")</f>
        <v>25</v>
      </c>
      <c r="H47" s="154" t="str">
        <f>IFERROR(VLOOKUP($A47,TableHandbook[],H$2,FALSE),"")</f>
        <v/>
      </c>
      <c r="I47" s="151" t="str">
        <f>IFERROR(VLOOKUP($A47,TableHandbook[],I$2,FALSE),"")</f>
        <v/>
      </c>
      <c r="J47" s="151" t="str">
        <f>IFERROR(VLOOKUP($A47,TableHandbook[],J$2,FALSE),"")</f>
        <v/>
      </c>
      <c r="K47" s="155" t="str">
        <f>IFERROR(VLOOKUP($A47,TableHandbook[],K$2,FALSE),"")</f>
        <v/>
      </c>
      <c r="L47" s="229"/>
      <c r="M47" s="147"/>
    </row>
    <row r="48" spans="1:13" ht="15.75" x14ac:dyDescent="0.25">
      <c r="A48" s="215"/>
      <c r="B48" s="215"/>
      <c r="C48" s="215"/>
      <c r="D48" s="215"/>
      <c r="E48" s="215"/>
      <c r="F48" s="215"/>
      <c r="G48" s="215"/>
      <c r="H48" s="215"/>
      <c r="I48" s="215"/>
      <c r="J48" s="215"/>
      <c r="K48" s="215"/>
      <c r="L48" s="215"/>
    </row>
    <row r="49" spans="1:15" ht="32.25" customHeight="1" x14ac:dyDescent="0.25">
      <c r="A49" s="216" t="s">
        <v>46</v>
      </c>
      <c r="B49" s="216"/>
      <c r="C49" s="216"/>
      <c r="D49" s="216"/>
      <c r="E49" s="216"/>
      <c r="F49" s="216"/>
      <c r="G49" s="216"/>
      <c r="H49" s="216"/>
      <c r="I49" s="216"/>
      <c r="J49" s="216"/>
      <c r="K49" s="216"/>
      <c r="L49" s="216"/>
    </row>
    <row r="50" spans="1:15" s="218" customFormat="1" ht="24.95" customHeight="1" x14ac:dyDescent="0.3">
      <c r="A50" s="72" t="s">
        <v>47</v>
      </c>
      <c r="B50" s="72"/>
      <c r="C50" s="72"/>
      <c r="D50" s="73"/>
      <c r="E50" s="73"/>
      <c r="F50" s="73"/>
      <c r="G50" s="73"/>
      <c r="H50" s="73"/>
      <c r="I50" s="73"/>
      <c r="J50" s="73"/>
      <c r="K50" s="73"/>
      <c r="L50" s="73"/>
      <c r="M50" s="217"/>
      <c r="N50" s="217"/>
      <c r="O50" s="217"/>
    </row>
    <row r="51" spans="1:15" ht="15" customHeight="1" x14ac:dyDescent="0.25">
      <c r="A51" s="219" t="s">
        <v>48</v>
      </c>
      <c r="B51" s="219"/>
      <c r="C51" s="219"/>
      <c r="D51" s="219"/>
      <c r="E51" s="220"/>
      <c r="F51" s="194"/>
      <c r="G51" s="221"/>
      <c r="H51" s="221"/>
      <c r="I51" s="221"/>
      <c r="J51" s="221"/>
      <c r="K51" s="221"/>
      <c r="L51" s="221" t="s">
        <v>49</v>
      </c>
    </row>
  </sheetData>
  <sheetProtection algorithmName="SHA-512" hashValue="+3x+fmzdw5EhXW/9xlKk0WpvhUOU2NG3OGtC+ngXQN33sU6EacAUdsMq2IoKUmSk3GW2L8lDnQCxC7rOzcalsg==" saltValue="BohXIi9C4aBL2EDYkmBAAg==" spinCount="100000" sheet="1" objects="1" scenarios="1" formatCells="0"/>
  <mergeCells count="2">
    <mergeCell ref="A3:D3"/>
    <mergeCell ref="A49:L49"/>
  </mergeCells>
  <conditionalFormatting sqref="D5:D6">
    <cfRule type="containsText" dxfId="51" priority="3" operator="containsText" text="Choose">
      <formula>NOT(ISERROR(SEARCH("Choose",D5)))</formula>
    </cfRule>
  </conditionalFormatting>
  <dataValidations count="1">
    <dataValidation type="list" allowBlank="1" showInputMessage="1" showErrorMessage="1" sqref="L23 L13"/>
  </dataValidations>
  <hyperlinks>
    <hyperlink ref="A50:L50"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66" orientation="portrait" r:id="rId2"/>
  <rowBreaks count="1" manualBreakCount="1">
    <brk id="27" max="11"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Unitsets!$A$10:$A$12</xm:f>
          </x14:formula1>
          <xm:sqref>D6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7"/>
  <sheetViews>
    <sheetView zoomScaleNormal="100" workbookViewId="0">
      <selection activeCell="A17" sqref="A17"/>
    </sheetView>
  </sheetViews>
  <sheetFormatPr defaultRowHeight="15.75" x14ac:dyDescent="0.25"/>
  <cols>
    <col min="1" max="1" width="47.5" style="15" bestFit="1" customWidth="1"/>
    <col min="2" max="2" width="11.5" style="10" bestFit="1" customWidth="1"/>
    <col min="3" max="3" width="8.875" style="10" bestFit="1" customWidth="1"/>
    <col min="4" max="4" width="19.375" style="10" bestFit="1" customWidth="1"/>
    <col min="5" max="6" width="12.625" style="10" customWidth="1"/>
    <col min="7" max="7" width="13.125" style="10" bestFit="1" customWidth="1"/>
    <col min="8" max="8" width="13.125" style="10" customWidth="1"/>
    <col min="9" max="9" width="12.25" style="10" bestFit="1" customWidth="1"/>
    <col min="10" max="10" width="3.625" customWidth="1"/>
    <col min="11" max="11" width="6.625" customWidth="1"/>
    <col min="12" max="12" width="9" customWidth="1"/>
    <col min="13" max="13" width="6.625" customWidth="1"/>
    <col min="14" max="14" width="9" customWidth="1"/>
    <col min="15" max="15" width="6.625" customWidth="1"/>
    <col min="16" max="16" width="4.375" customWidth="1"/>
    <col min="17" max="17" width="34.5" bestFit="1" customWidth="1"/>
    <col min="19" max="19" width="20.875" bestFit="1" customWidth="1"/>
  </cols>
  <sheetData>
    <row r="1" spans="1:22" x14ac:dyDescent="0.25">
      <c r="A1" s="17" t="s">
        <v>11</v>
      </c>
      <c r="B1" s="18"/>
      <c r="C1" s="18"/>
      <c r="D1" s="18"/>
    </row>
    <row r="2" spans="1:22" x14ac:dyDescent="0.25">
      <c r="K2" s="30"/>
      <c r="L2" s="12"/>
      <c r="M2" s="13"/>
      <c r="N2" s="12"/>
      <c r="O2" s="13"/>
      <c r="P2" s="25"/>
      <c r="Q2" s="25"/>
      <c r="R2" s="25"/>
      <c r="S2" s="25"/>
      <c r="T2" s="25"/>
      <c r="U2" s="25"/>
      <c r="V2" s="25"/>
    </row>
    <row r="3" spans="1:22" x14ac:dyDescent="0.25">
      <c r="I3" s="95" t="s">
        <v>50</v>
      </c>
      <c r="J3" s="2">
        <v>1</v>
      </c>
      <c r="K3" s="1"/>
      <c r="L3" s="14" t="s">
        <v>51</v>
      </c>
      <c r="M3" s="42"/>
      <c r="N3" s="43" t="s">
        <v>52</v>
      </c>
      <c r="O3" s="31"/>
      <c r="P3" s="25"/>
      <c r="Q3" s="25"/>
      <c r="R3" s="25"/>
      <c r="S3" s="25"/>
      <c r="T3" s="25"/>
      <c r="U3" s="25"/>
      <c r="V3" s="25"/>
    </row>
    <row r="4" spans="1:22" x14ac:dyDescent="0.25">
      <c r="J4" s="21">
        <v>2</v>
      </c>
      <c r="K4" s="48" t="s">
        <v>54</v>
      </c>
      <c r="L4" s="36" t="s">
        <v>55</v>
      </c>
      <c r="M4" s="39" t="s">
        <v>56</v>
      </c>
      <c r="N4" s="38" t="s">
        <v>57</v>
      </c>
      <c r="O4" s="2"/>
      <c r="P4" s="25"/>
      <c r="Q4" s="25"/>
      <c r="R4" s="25"/>
      <c r="S4" s="25"/>
      <c r="T4" s="25"/>
      <c r="U4" s="25"/>
      <c r="V4" s="25"/>
    </row>
    <row r="5" spans="1:22" x14ac:dyDescent="0.25">
      <c r="A5" s="96" t="s">
        <v>163</v>
      </c>
      <c r="J5" s="21">
        <v>3</v>
      </c>
      <c r="K5" s="37" t="s">
        <v>54</v>
      </c>
      <c r="L5" s="3" t="s">
        <v>58</v>
      </c>
      <c r="M5" s="40" t="s">
        <v>56</v>
      </c>
      <c r="N5" s="51" t="s">
        <v>59</v>
      </c>
      <c r="O5" s="2"/>
      <c r="P5" s="25"/>
      <c r="Q5" s="25"/>
      <c r="R5" s="25"/>
      <c r="S5" s="25"/>
      <c r="T5" s="25"/>
      <c r="U5" s="25"/>
      <c r="V5" s="25"/>
    </row>
    <row r="6" spans="1:22" x14ac:dyDescent="0.25">
      <c r="A6" s="10" t="s">
        <v>60</v>
      </c>
      <c r="B6" s="15" t="s">
        <v>0</v>
      </c>
      <c r="C6" s="10" t="s">
        <v>61</v>
      </c>
      <c r="D6" s="10" t="s">
        <v>62</v>
      </c>
      <c r="E6" s="10" t="s">
        <v>63</v>
      </c>
      <c r="F6" s="10" t="s">
        <v>162</v>
      </c>
      <c r="G6" s="76" t="s">
        <v>6</v>
      </c>
      <c r="H6" s="76"/>
      <c r="J6" s="21">
        <v>4</v>
      </c>
      <c r="K6" s="37" t="s">
        <v>54</v>
      </c>
      <c r="L6" s="49" t="s">
        <v>59</v>
      </c>
      <c r="M6" s="40" t="s">
        <v>56</v>
      </c>
      <c r="N6" s="51" t="s">
        <v>64</v>
      </c>
      <c r="O6" s="2"/>
      <c r="P6" s="7"/>
      <c r="Q6" s="25"/>
      <c r="R6" s="25"/>
      <c r="S6" s="25"/>
      <c r="T6" s="25"/>
      <c r="U6" s="25"/>
      <c r="V6" s="25"/>
    </row>
    <row r="7" spans="1:22" x14ac:dyDescent="0.25">
      <c r="A7" s="10" t="s">
        <v>11</v>
      </c>
      <c r="B7" s="77" t="s">
        <v>65</v>
      </c>
      <c r="C7" s="11" t="s">
        <v>66</v>
      </c>
      <c r="D7" s="11" t="s">
        <v>67</v>
      </c>
      <c r="E7" s="93">
        <v>44927</v>
      </c>
      <c r="F7" s="93">
        <v>44927</v>
      </c>
      <c r="G7" s="94" t="s">
        <v>68</v>
      </c>
      <c r="H7" s="94"/>
      <c r="J7" s="21">
        <v>5</v>
      </c>
      <c r="K7" s="37" t="s">
        <v>54</v>
      </c>
      <c r="L7" s="49" t="s">
        <v>64</v>
      </c>
      <c r="M7" s="40" t="s">
        <v>56</v>
      </c>
      <c r="N7" s="45" t="s">
        <v>69</v>
      </c>
      <c r="O7" s="2"/>
      <c r="P7" s="7"/>
      <c r="Q7" s="6"/>
      <c r="R7" s="7"/>
      <c r="S7" s="6"/>
      <c r="T7" s="7"/>
      <c r="U7" s="7"/>
    </row>
    <row r="8" spans="1:22" x14ac:dyDescent="0.25">
      <c r="J8" s="21">
        <v>6</v>
      </c>
      <c r="K8" s="39" t="s">
        <v>56</v>
      </c>
      <c r="L8" s="47" t="s">
        <v>70</v>
      </c>
      <c r="M8" s="39" t="s">
        <v>54</v>
      </c>
      <c r="N8" s="55" t="s">
        <v>70</v>
      </c>
      <c r="O8" s="2"/>
      <c r="P8" s="32"/>
      <c r="Q8" s="6"/>
      <c r="R8" s="7"/>
      <c r="S8" s="6"/>
      <c r="T8" s="24"/>
      <c r="U8" s="7"/>
    </row>
    <row r="9" spans="1:22" x14ac:dyDescent="0.25">
      <c r="A9" s="96" t="s">
        <v>164</v>
      </c>
      <c r="J9" s="21">
        <v>7</v>
      </c>
      <c r="K9" s="40" t="s">
        <v>56</v>
      </c>
      <c r="L9" s="49" t="s">
        <v>64</v>
      </c>
      <c r="M9" s="40" t="s">
        <v>54</v>
      </c>
      <c r="N9" s="51" t="s">
        <v>64</v>
      </c>
      <c r="O9" s="2"/>
      <c r="T9" s="7"/>
      <c r="U9" s="7"/>
    </row>
    <row r="10" spans="1:22" x14ac:dyDescent="0.25">
      <c r="A10" s="16" t="s">
        <v>160</v>
      </c>
      <c r="B10" s="19" t="s">
        <v>71</v>
      </c>
      <c r="C10" s="19" t="s">
        <v>72</v>
      </c>
      <c r="J10" s="21">
        <v>8</v>
      </c>
      <c r="K10" s="40" t="s">
        <v>56</v>
      </c>
      <c r="L10" s="3" t="s">
        <v>57</v>
      </c>
      <c r="M10" s="40" t="s">
        <v>54</v>
      </c>
      <c r="N10" s="45" t="s">
        <v>58</v>
      </c>
      <c r="O10" s="2"/>
      <c r="P10" s="32"/>
      <c r="T10" s="7"/>
      <c r="U10" s="7"/>
    </row>
    <row r="11" spans="1:22" x14ac:dyDescent="0.25">
      <c r="A11" s="10" t="s">
        <v>73</v>
      </c>
      <c r="B11" s="11" t="s">
        <v>74</v>
      </c>
      <c r="C11" s="11" t="s">
        <v>75</v>
      </c>
      <c r="J11" s="21">
        <v>9</v>
      </c>
      <c r="K11" s="41" t="s">
        <v>56</v>
      </c>
      <c r="L11" s="50" t="s">
        <v>69</v>
      </c>
      <c r="M11" s="40" t="s">
        <v>54</v>
      </c>
      <c r="N11" s="45" t="s">
        <v>76</v>
      </c>
      <c r="O11" s="2"/>
      <c r="P11" s="33"/>
      <c r="T11" s="7"/>
      <c r="U11" s="7"/>
    </row>
    <row r="12" spans="1:22" x14ac:dyDescent="0.25">
      <c r="A12" s="10" t="s">
        <v>14</v>
      </c>
      <c r="B12" s="11" t="s">
        <v>75</v>
      </c>
      <c r="C12" s="11" t="s">
        <v>74</v>
      </c>
      <c r="J12" s="21">
        <v>10</v>
      </c>
      <c r="K12" s="37" t="s">
        <v>77</v>
      </c>
      <c r="L12" s="3" t="s">
        <v>78</v>
      </c>
      <c r="M12" s="39" t="s">
        <v>79</v>
      </c>
      <c r="N12" s="38" t="s">
        <v>80</v>
      </c>
      <c r="O12" s="3"/>
      <c r="T12" s="7"/>
      <c r="U12" s="7"/>
    </row>
    <row r="13" spans="1:22" x14ac:dyDescent="0.25">
      <c r="E13" s="20"/>
      <c r="F13" s="20"/>
      <c r="J13" s="21">
        <v>11</v>
      </c>
      <c r="K13" s="37" t="s">
        <v>77</v>
      </c>
      <c r="L13" s="3" t="s">
        <v>76</v>
      </c>
      <c r="M13" s="40" t="s">
        <v>79</v>
      </c>
      <c r="N13" s="45" t="s">
        <v>81</v>
      </c>
      <c r="O13" s="3"/>
      <c r="T13" s="7"/>
      <c r="U13" s="7"/>
    </row>
    <row r="14" spans="1:22" x14ac:dyDescent="0.25">
      <c r="A14"/>
      <c r="B14"/>
      <c r="C14"/>
      <c r="J14" s="21">
        <v>12</v>
      </c>
      <c r="K14" s="37" t="s">
        <v>77</v>
      </c>
      <c r="L14" s="49" t="s">
        <v>82</v>
      </c>
      <c r="M14" s="40" t="s">
        <v>79</v>
      </c>
      <c r="N14" s="51" t="s">
        <v>82</v>
      </c>
      <c r="O14" s="3"/>
      <c r="T14" s="7"/>
      <c r="U14" s="7"/>
    </row>
    <row r="15" spans="1:22" x14ac:dyDescent="0.25">
      <c r="A15"/>
      <c r="B15"/>
      <c r="C15"/>
      <c r="J15" s="21">
        <v>13</v>
      </c>
      <c r="K15" s="37" t="s">
        <v>77</v>
      </c>
      <c r="L15" s="49" t="s">
        <v>64</v>
      </c>
      <c r="M15" s="40" t="s">
        <v>79</v>
      </c>
      <c r="N15" s="51" t="s">
        <v>64</v>
      </c>
      <c r="O15" s="3"/>
      <c r="P15" s="7"/>
      <c r="T15" s="7"/>
      <c r="U15" s="7"/>
    </row>
    <row r="16" spans="1:22" x14ac:dyDescent="0.25">
      <c r="A16" s="84" t="s">
        <v>83</v>
      </c>
      <c r="B16" s="85">
        <v>45338</v>
      </c>
      <c r="C16"/>
      <c r="E16" s="6"/>
      <c r="F16" s="6"/>
      <c r="G16" s="20"/>
      <c r="H16" s="20"/>
      <c r="J16" s="21">
        <v>14</v>
      </c>
      <c r="K16" s="39" t="s">
        <v>79</v>
      </c>
      <c r="L16" s="38" t="s">
        <v>80</v>
      </c>
      <c r="M16" s="44" t="s">
        <v>77</v>
      </c>
      <c r="N16" s="38" t="s">
        <v>78</v>
      </c>
      <c r="O16" s="3"/>
      <c r="P16" s="7"/>
      <c r="Q16" s="6"/>
      <c r="R16" s="7"/>
      <c r="S16" s="9"/>
      <c r="T16" s="7"/>
      <c r="U16" s="7"/>
    </row>
    <row r="17" spans="1:21" x14ac:dyDescent="0.25">
      <c r="A17" s="105" t="s">
        <v>174</v>
      </c>
      <c r="B17"/>
      <c r="C17"/>
      <c r="J17" s="21">
        <v>15</v>
      </c>
      <c r="K17" s="40" t="s">
        <v>79</v>
      </c>
      <c r="L17" s="45" t="s">
        <v>81</v>
      </c>
      <c r="M17" s="3" t="s">
        <v>77</v>
      </c>
      <c r="N17" s="45" t="s">
        <v>55</v>
      </c>
      <c r="O17" s="3"/>
      <c r="P17" s="7"/>
      <c r="Q17" s="6"/>
      <c r="R17" s="7"/>
      <c r="S17" s="9"/>
      <c r="T17" s="7"/>
      <c r="U17" s="7"/>
    </row>
    <row r="18" spans="1:21" x14ac:dyDescent="0.25">
      <c r="A18"/>
      <c r="B18"/>
      <c r="C18"/>
      <c r="J18" s="21">
        <v>16</v>
      </c>
      <c r="K18" s="40" t="s">
        <v>79</v>
      </c>
      <c r="L18" s="51" t="s">
        <v>84</v>
      </c>
      <c r="M18" s="3" t="s">
        <v>77</v>
      </c>
      <c r="N18" s="51" t="s">
        <v>84</v>
      </c>
      <c r="O18" s="3"/>
      <c r="P18" s="7"/>
      <c r="Q18" s="6"/>
      <c r="R18" s="7"/>
      <c r="S18" s="9"/>
      <c r="T18" s="7"/>
      <c r="U18" s="7"/>
    </row>
    <row r="19" spans="1:21" x14ac:dyDescent="0.25">
      <c r="A19"/>
      <c r="B19"/>
      <c r="C19"/>
      <c r="J19" s="21">
        <v>17</v>
      </c>
      <c r="K19" s="41" t="s">
        <v>79</v>
      </c>
      <c r="L19" s="52" t="s">
        <v>64</v>
      </c>
      <c r="M19" s="50" t="s">
        <v>77</v>
      </c>
      <c r="N19" s="52" t="s">
        <v>64</v>
      </c>
      <c r="O19" s="3"/>
      <c r="Q19" s="6"/>
      <c r="R19" s="7"/>
      <c r="S19" s="8"/>
      <c r="T19" s="7"/>
      <c r="U19" s="24"/>
    </row>
    <row r="20" spans="1:21" x14ac:dyDescent="0.25">
      <c r="A20"/>
      <c r="B20"/>
      <c r="C20"/>
      <c r="L20" s="46" t="s">
        <v>85</v>
      </c>
      <c r="M20" s="3"/>
      <c r="N20" s="46" t="s">
        <v>85</v>
      </c>
      <c r="O20" s="3"/>
    </row>
    <row r="21" spans="1:21" x14ac:dyDescent="0.25">
      <c r="A21"/>
      <c r="B21"/>
      <c r="C21"/>
      <c r="L21" s="21"/>
      <c r="M21" s="3"/>
      <c r="N21" s="2"/>
      <c r="O21" s="3"/>
    </row>
    <row r="22" spans="1:21" x14ac:dyDescent="0.25">
      <c r="A22" s="6"/>
      <c r="B22" s="6"/>
      <c r="L22" s="21"/>
      <c r="M22" s="3"/>
      <c r="N22" s="2"/>
      <c r="O22" s="3"/>
    </row>
    <row r="23" spans="1:21" x14ac:dyDescent="0.25">
      <c r="A23" s="6"/>
      <c r="B23" s="6"/>
      <c r="L23" s="21"/>
      <c r="M23" s="3"/>
      <c r="N23" s="2"/>
      <c r="O23" s="3"/>
    </row>
    <row r="24" spans="1:21" x14ac:dyDescent="0.25">
      <c r="L24" s="21"/>
      <c r="M24" s="3"/>
      <c r="N24" s="2"/>
      <c r="O24" s="3"/>
    </row>
    <row r="25" spans="1:21" x14ac:dyDescent="0.25">
      <c r="L25" s="21"/>
      <c r="M25" s="3"/>
      <c r="N25" s="2"/>
      <c r="O25" s="3"/>
    </row>
    <row r="26" spans="1:21" x14ac:dyDescent="0.25">
      <c r="L26" s="21"/>
      <c r="M26" s="3"/>
      <c r="N26" s="2"/>
      <c r="O26" s="3"/>
    </row>
    <row r="27" spans="1:21" x14ac:dyDescent="0.25">
      <c r="O27" s="10"/>
    </row>
    <row r="28" spans="1:21" x14ac:dyDescent="0.25">
      <c r="O28" s="10"/>
    </row>
    <row r="29" spans="1:21" x14ac:dyDescent="0.25">
      <c r="O29" s="10"/>
    </row>
    <row r="32" spans="1:21" x14ac:dyDescent="0.25">
      <c r="O32" s="10"/>
    </row>
    <row r="34" ht="15.75" customHeight="1" x14ac:dyDescent="0.25"/>
    <row r="36" ht="15.75" customHeight="1" x14ac:dyDescent="0.25"/>
    <row r="37" ht="15.75" customHeight="1" x14ac:dyDescent="0.25"/>
  </sheetData>
  <pageMargins left="0.7" right="0.7" top="0.75" bottom="0.75" header="0.3" footer="0.3"/>
  <pageSetup paperSize="9" orientation="portrait"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2"/>
  <sheetViews>
    <sheetView zoomScale="85" zoomScaleNormal="85" workbookViewId="0">
      <selection activeCell="A17" sqref="A17"/>
    </sheetView>
  </sheetViews>
  <sheetFormatPr defaultRowHeight="15.75" x14ac:dyDescent="0.25"/>
  <cols>
    <col min="1" max="1" width="11.75" bestFit="1" customWidth="1"/>
    <col min="2" max="2" width="8.125" style="4" bestFit="1" customWidth="1"/>
    <col min="3" max="3" width="11.375" bestFit="1" customWidth="1"/>
    <col min="4" max="4" width="51.75" bestFit="1" customWidth="1"/>
    <col min="5" max="5" width="8.625" style="4" bestFit="1" customWidth="1"/>
    <col min="6" max="6" width="41.5" bestFit="1" customWidth="1"/>
    <col min="7" max="7" width="5.25" bestFit="1" customWidth="1"/>
    <col min="8" max="10" width="5.75" style="4" bestFit="1" customWidth="1"/>
    <col min="11" max="11" width="55.625" style="4" bestFit="1" customWidth="1"/>
    <col min="12" max="12" width="6.5" customWidth="1"/>
    <col min="13" max="13" width="11.75" bestFit="1" customWidth="1"/>
  </cols>
  <sheetData>
    <row r="1" spans="1:13" x14ac:dyDescent="0.25">
      <c r="A1" s="29">
        <v>1</v>
      </c>
      <c r="B1" s="29">
        <v>2</v>
      </c>
      <c r="C1" s="29">
        <v>3</v>
      </c>
      <c r="D1" s="29">
        <v>4</v>
      </c>
      <c r="E1" s="29">
        <v>5</v>
      </c>
      <c r="F1" s="29">
        <v>6</v>
      </c>
      <c r="G1" s="29">
        <v>7</v>
      </c>
      <c r="H1" s="29">
        <v>8</v>
      </c>
      <c r="I1" s="29">
        <v>9</v>
      </c>
      <c r="J1" s="29">
        <v>10</v>
      </c>
      <c r="K1" s="29">
        <v>11</v>
      </c>
      <c r="L1" s="29">
        <v>12</v>
      </c>
    </row>
    <row r="2" spans="1:13" x14ac:dyDescent="0.25">
      <c r="A2" s="22"/>
      <c r="B2" s="23"/>
      <c r="C2" s="23"/>
      <c r="D2" s="22"/>
      <c r="E2" s="23"/>
      <c r="F2" s="22"/>
      <c r="G2" s="28"/>
      <c r="H2" s="23"/>
      <c r="I2" s="26"/>
      <c r="J2" s="27"/>
      <c r="K2" s="5"/>
      <c r="L2" s="22"/>
      <c r="M2" s="5"/>
    </row>
    <row r="3" spans="1:13" ht="42" customHeight="1" x14ac:dyDescent="0.25">
      <c r="A3" s="35" t="s">
        <v>0</v>
      </c>
      <c r="B3" s="35" t="s">
        <v>1</v>
      </c>
      <c r="C3" s="35" t="s">
        <v>2</v>
      </c>
      <c r="D3" s="35" t="s">
        <v>88</v>
      </c>
      <c r="E3" s="35" t="s">
        <v>5</v>
      </c>
      <c r="F3" s="35" t="s">
        <v>89</v>
      </c>
      <c r="G3" s="86" t="s">
        <v>159</v>
      </c>
      <c r="H3" s="87" t="s">
        <v>90</v>
      </c>
      <c r="I3" s="87" t="s">
        <v>91</v>
      </c>
      <c r="J3" s="88" t="s">
        <v>92</v>
      </c>
      <c r="K3" s="28" t="s">
        <v>93</v>
      </c>
      <c r="L3" s="89" t="s">
        <v>65</v>
      </c>
      <c r="M3" s="5"/>
    </row>
    <row r="4" spans="1:13" x14ac:dyDescent="0.25">
      <c r="A4" s="10" t="s">
        <v>64</v>
      </c>
      <c r="B4" s="11"/>
      <c r="C4" s="10"/>
      <c r="D4" s="10" t="s">
        <v>94</v>
      </c>
      <c r="E4" s="11"/>
      <c r="F4" s="61"/>
      <c r="G4" s="68" t="str">
        <f>IFERROR(IF(VLOOKUP(TableHandbook[[#This Row],[UDC]],TableAvailabilities[],2,FALSE)&gt;0,"Y",""),"")</f>
        <v/>
      </c>
      <c r="H4" s="69" t="str">
        <f>IFERROR(IF(VLOOKUP(TableHandbook[[#This Row],[UDC]],TableAvailabilities[],3,FALSE)&gt;0,"Y",""),"")</f>
        <v/>
      </c>
      <c r="I4" s="70" t="str">
        <f>IFERROR(IF(VLOOKUP(TableHandbook[[#This Row],[UDC]],TableAvailabilities[],4,FALSE)&gt;0,"Y",""),"")</f>
        <v/>
      </c>
      <c r="J4" s="71" t="str">
        <f>IFERROR(IF(VLOOKUP(TableHandbook[[#This Row],[UDC]],TableAvailabilities[],5,FALSE)&gt;0,"Y",""),"")</f>
        <v/>
      </c>
      <c r="K4" s="15"/>
      <c r="L4" s="53" t="str">
        <f>IFERROR(VLOOKUP(TableHandbook[[#This Row],[UDC]],TableMCARCH[],7,FALSE),"")</f>
        <v/>
      </c>
      <c r="M4" s="5"/>
    </row>
    <row r="5" spans="1:13" x14ac:dyDescent="0.25">
      <c r="A5" s="10" t="s">
        <v>58</v>
      </c>
      <c r="B5" s="104">
        <v>3</v>
      </c>
      <c r="C5" s="10"/>
      <c r="D5" s="10" t="s">
        <v>95</v>
      </c>
      <c r="E5" s="11">
        <v>25</v>
      </c>
      <c r="F5" s="61" t="s">
        <v>96</v>
      </c>
      <c r="G5" s="68" t="str">
        <f>IFERROR(IF(VLOOKUP(TableHandbook[[#This Row],[UDC]],TableAvailabilities[],2,FALSE)&gt;0,"Y",""),"")</f>
        <v>Y</v>
      </c>
      <c r="H5" s="69" t="str">
        <f>IFERROR(IF(VLOOKUP(TableHandbook[[#This Row],[UDC]],TableAvailabilities[],3,FALSE)&gt;0,"Y",""),"")</f>
        <v/>
      </c>
      <c r="I5" s="70" t="str">
        <f>IFERROR(IF(VLOOKUP(TableHandbook[[#This Row],[UDC]],TableAvailabilities[],4,FALSE)&gt;0,"Y",""),"")</f>
        <v/>
      </c>
      <c r="J5" s="71" t="str">
        <f>IFERROR(IF(VLOOKUP(TableHandbook[[#This Row],[UDC]],TableAvailabilities[],5,FALSE)&gt;0,"Y",""),"")</f>
        <v/>
      </c>
      <c r="K5" s="15"/>
      <c r="L5" s="53" t="str">
        <f>IFERROR(VLOOKUP(TableHandbook[[#This Row],[UDC]],TableMCARCH[],7,FALSE),"")</f>
        <v>Core</v>
      </c>
    </row>
    <row r="6" spans="1:13" x14ac:dyDescent="0.25">
      <c r="A6" s="10" t="s">
        <v>55</v>
      </c>
      <c r="B6" s="11">
        <v>2</v>
      </c>
      <c r="C6" s="10"/>
      <c r="D6" s="10" t="s">
        <v>97</v>
      </c>
      <c r="E6" s="100">
        <v>25</v>
      </c>
      <c r="F6" s="61" t="s">
        <v>96</v>
      </c>
      <c r="G6" s="68" t="str">
        <f>IFERROR(IF(VLOOKUP(TableHandbook[[#This Row],[UDC]],TableAvailabilities[],2,FALSE)&gt;0,"Y",""),"")</f>
        <v>Y</v>
      </c>
      <c r="H6" s="69" t="str">
        <f>IFERROR(IF(VLOOKUP(TableHandbook[[#This Row],[UDC]],TableAvailabilities[],3,FALSE)&gt;0,"Y",""),"")</f>
        <v/>
      </c>
      <c r="I6" s="70" t="str">
        <f>IFERROR(IF(VLOOKUP(TableHandbook[[#This Row],[UDC]],TableAvailabilities[],4,FALSE)&gt;0,"Y",""),"")</f>
        <v/>
      </c>
      <c r="J6" s="71" t="str">
        <f>IFERROR(IF(VLOOKUP(TableHandbook[[#This Row],[UDC]],TableAvailabilities[],5,FALSE)&gt;0,"Y",""),"")</f>
        <v/>
      </c>
      <c r="K6" s="15"/>
      <c r="L6" s="53" t="str">
        <f>IFERROR(VLOOKUP(TableHandbook[[#This Row],[UDC]],TableMCARCH[],7,FALSE),"")</f>
        <v>Core</v>
      </c>
    </row>
    <row r="7" spans="1:13" x14ac:dyDescent="0.25">
      <c r="A7" s="8" t="s">
        <v>29</v>
      </c>
      <c r="B7" s="34">
        <v>2</v>
      </c>
      <c r="C7" s="8"/>
      <c r="D7" s="8" t="s">
        <v>98</v>
      </c>
      <c r="E7" s="101">
        <v>25</v>
      </c>
      <c r="F7" s="62" t="s">
        <v>96</v>
      </c>
      <c r="G7" s="68" t="str">
        <f>IFERROR(IF(VLOOKUP(TableHandbook[[#This Row],[UDC]],TableAvailabilities[],2,FALSE)&gt;0,"Y",""),"")</f>
        <v/>
      </c>
      <c r="H7" s="69" t="str">
        <f>IFERROR(IF(VLOOKUP(TableHandbook[[#This Row],[UDC]],TableAvailabilities[],3,FALSE)&gt;0,"Y",""),"")</f>
        <v/>
      </c>
      <c r="I7" s="70" t="str">
        <f>IFERROR(IF(VLOOKUP(TableHandbook[[#This Row],[UDC]],TableAvailabilities[],4,FALSE)&gt;0,"Y",""),"")</f>
        <v>Y</v>
      </c>
      <c r="J7" s="71" t="str">
        <f>IFERROR(IF(VLOOKUP(TableHandbook[[#This Row],[UDC]],TableAvailabilities[],5,FALSE)&gt;0,"Y",""),"")</f>
        <v/>
      </c>
      <c r="K7" s="15"/>
      <c r="L7" s="57" t="str">
        <f>IFERROR(VLOOKUP(TableHandbook[[#This Row],[UDC]],TableMCARCH[],7,FALSE),"")</f>
        <v>Option</v>
      </c>
    </row>
    <row r="8" spans="1:13" x14ac:dyDescent="0.25">
      <c r="A8" s="8" t="s">
        <v>99</v>
      </c>
      <c r="B8" s="34">
        <v>2</v>
      </c>
      <c r="C8" s="8"/>
      <c r="D8" s="8" t="s">
        <v>100</v>
      </c>
      <c r="E8" s="101">
        <v>25</v>
      </c>
      <c r="F8" s="62" t="s">
        <v>96</v>
      </c>
      <c r="G8" s="68" t="str">
        <f>IFERROR(IF(VLOOKUP(TableHandbook[[#This Row],[UDC]],TableAvailabilities[],2,FALSE)&gt;0,"Y",""),"")</f>
        <v/>
      </c>
      <c r="H8" s="69" t="str">
        <f>IFERROR(IF(VLOOKUP(TableHandbook[[#This Row],[UDC]],TableAvailabilities[],3,FALSE)&gt;0,"Y",""),"")</f>
        <v/>
      </c>
      <c r="I8" s="70" t="str">
        <f>IFERROR(IF(VLOOKUP(TableHandbook[[#This Row],[UDC]],TableAvailabilities[],4,FALSE)&gt;0,"Y",""),"")</f>
        <v/>
      </c>
      <c r="J8" s="71" t="str">
        <f>IFERROR(IF(VLOOKUP(TableHandbook[[#This Row],[UDC]],TableAvailabilities[],5,FALSE)&gt;0,"Y",""),"")</f>
        <v/>
      </c>
      <c r="K8" s="99" t="s">
        <v>101</v>
      </c>
      <c r="L8" s="57" t="str">
        <f>IFERROR(VLOOKUP(TableHandbook[[#This Row],[UDC]],TableMCARCH[],7,FALSE),"")</f>
        <v>Option</v>
      </c>
    </row>
    <row r="9" spans="1:13" x14ac:dyDescent="0.25">
      <c r="A9" s="10" t="s">
        <v>59</v>
      </c>
      <c r="B9" s="11">
        <v>1</v>
      </c>
      <c r="C9" s="10"/>
      <c r="D9" s="10" t="s">
        <v>102</v>
      </c>
      <c r="E9" s="100">
        <v>50</v>
      </c>
      <c r="F9" s="61" t="s">
        <v>96</v>
      </c>
      <c r="G9" s="68" t="str">
        <f>IFERROR(IF(VLOOKUP(TableHandbook[[#This Row],[UDC]],TableAvailabilities[],2,FALSE)&gt;0,"Y",""),"")</f>
        <v>Y</v>
      </c>
      <c r="H9" s="69" t="str">
        <f>IFERROR(IF(VLOOKUP(TableHandbook[[#This Row],[UDC]],TableAvailabilities[],3,FALSE)&gt;0,"Y",""),"")</f>
        <v/>
      </c>
      <c r="I9" s="70" t="str">
        <f>IFERROR(IF(VLOOKUP(TableHandbook[[#This Row],[UDC]],TableAvailabilities[],4,FALSE)&gt;0,"Y",""),"")</f>
        <v>Y</v>
      </c>
      <c r="J9" s="71" t="str">
        <f>IFERROR(IF(VLOOKUP(TableHandbook[[#This Row],[UDC]],TableAvailabilities[],5,FALSE)&gt;0,"Y",""),"")</f>
        <v/>
      </c>
      <c r="K9" s="15"/>
      <c r="L9" s="53" t="str">
        <f>IFERROR(VLOOKUP(TableHandbook[[#This Row],[UDC]],TableMCARCH[],7,FALSE),"")</f>
        <v>Core</v>
      </c>
    </row>
    <row r="10" spans="1:13" x14ac:dyDescent="0.25">
      <c r="A10" s="6" t="s">
        <v>70</v>
      </c>
      <c r="B10" s="7">
        <v>1</v>
      </c>
      <c r="C10" s="7"/>
      <c r="D10" s="6" t="s">
        <v>103</v>
      </c>
      <c r="E10" s="102">
        <v>50</v>
      </c>
      <c r="F10" s="63" t="s">
        <v>96</v>
      </c>
      <c r="G10" s="68" t="str">
        <f>IFERROR(IF(VLOOKUP(TableHandbook[[#This Row],[UDC]],TableAvailabilities[],2,FALSE)&gt;0,"Y",""),"")</f>
        <v>Y</v>
      </c>
      <c r="H10" s="69" t="str">
        <f>IFERROR(IF(VLOOKUP(TableHandbook[[#This Row],[UDC]],TableAvailabilities[],3,FALSE)&gt;0,"Y",""),"")</f>
        <v/>
      </c>
      <c r="I10" s="70" t="str">
        <f>IFERROR(IF(VLOOKUP(TableHandbook[[#This Row],[UDC]],TableAvailabilities[],4,FALSE)&gt;0,"Y",""),"")</f>
        <v>Y</v>
      </c>
      <c r="J10" s="71" t="str">
        <f>IFERROR(IF(VLOOKUP(TableHandbook[[#This Row],[UDC]],TableAvailabilities[],5,FALSE)&gt;0,"Y",""),"")</f>
        <v/>
      </c>
      <c r="K10" s="15"/>
      <c r="L10" s="54" t="str">
        <f>IFERROR(VLOOKUP(TableHandbook[[#This Row],[UDC]],TableMCARCH[],7,FALSE),"")</f>
        <v>Core</v>
      </c>
    </row>
    <row r="11" spans="1:13" x14ac:dyDescent="0.25">
      <c r="A11" s="10" t="s">
        <v>78</v>
      </c>
      <c r="B11" s="11">
        <v>2</v>
      </c>
      <c r="C11" s="10"/>
      <c r="D11" s="10" t="s">
        <v>104</v>
      </c>
      <c r="E11" s="100">
        <v>25</v>
      </c>
      <c r="F11" s="61" t="s">
        <v>96</v>
      </c>
      <c r="G11" s="68" t="str">
        <f>IFERROR(IF(VLOOKUP(TableHandbook[[#This Row],[UDC]],TableAvailabilities[],2,FALSE)&gt;0,"Y",""),"")</f>
        <v>Y</v>
      </c>
      <c r="H11" s="69" t="str">
        <f>IFERROR(IF(VLOOKUP(TableHandbook[[#This Row],[UDC]],TableAvailabilities[],3,FALSE)&gt;0,"Y",""),"")</f>
        <v/>
      </c>
      <c r="I11" s="70" t="str">
        <f>IFERROR(IF(VLOOKUP(TableHandbook[[#This Row],[UDC]],TableAvailabilities[],4,FALSE)&gt;0,"Y",""),"")</f>
        <v>Y</v>
      </c>
      <c r="J11" s="71" t="str">
        <f>IFERROR(IF(VLOOKUP(TableHandbook[[#This Row],[UDC]],TableAvailabilities[],5,FALSE)&gt;0,"Y",""),"")</f>
        <v/>
      </c>
      <c r="K11" s="15"/>
      <c r="L11" s="53" t="str">
        <f>IFERROR(VLOOKUP(TableHandbook[[#This Row],[UDC]],TableMCARCH[],7,FALSE),"")</f>
        <v>Core</v>
      </c>
    </row>
    <row r="12" spans="1:13" x14ac:dyDescent="0.25">
      <c r="A12" s="10" t="s">
        <v>81</v>
      </c>
      <c r="B12" s="11">
        <v>2</v>
      </c>
      <c r="C12" s="10"/>
      <c r="D12" s="10" t="s">
        <v>105</v>
      </c>
      <c r="E12" s="100">
        <v>25</v>
      </c>
      <c r="F12" s="61" t="s">
        <v>96</v>
      </c>
      <c r="G12" s="68" t="str">
        <f>IFERROR(IF(VLOOKUP(TableHandbook[[#This Row],[UDC]],TableAvailabilities[],2,FALSE)&gt;0,"Y",""),"")</f>
        <v/>
      </c>
      <c r="H12" s="69" t="str">
        <f>IFERROR(IF(VLOOKUP(TableHandbook[[#This Row],[UDC]],TableAvailabilities[],3,FALSE)&gt;0,"Y",""),"")</f>
        <v/>
      </c>
      <c r="I12" s="70" t="str">
        <f>IFERROR(IF(VLOOKUP(TableHandbook[[#This Row],[UDC]],TableAvailabilities[],4,FALSE)&gt;0,"Y",""),"")</f>
        <v>Y</v>
      </c>
      <c r="J12" s="71" t="str">
        <f>IFERROR(IF(VLOOKUP(TableHandbook[[#This Row],[UDC]],TableAvailabilities[],5,FALSE)&gt;0,"Y",""),"")</f>
        <v/>
      </c>
      <c r="K12" s="15"/>
      <c r="L12" s="53" t="str">
        <f>IFERROR(VLOOKUP(TableHandbook[[#This Row],[UDC]],TableMCARCH[],7,FALSE),"")</f>
        <v>Core</v>
      </c>
    </row>
    <row r="13" spans="1:13" x14ac:dyDescent="0.25">
      <c r="A13" s="10" t="s">
        <v>82</v>
      </c>
      <c r="B13" s="11">
        <v>1</v>
      </c>
      <c r="C13" s="10"/>
      <c r="D13" s="10" t="s">
        <v>106</v>
      </c>
      <c r="E13" s="100">
        <v>50</v>
      </c>
      <c r="F13" s="61" t="s">
        <v>96</v>
      </c>
      <c r="G13" s="68" t="str">
        <f>IFERROR(IF(VLOOKUP(TableHandbook[[#This Row],[UDC]],TableAvailabilities[],2,FALSE)&gt;0,"Y",""),"")</f>
        <v>Y</v>
      </c>
      <c r="H13" s="69" t="str">
        <f>IFERROR(IF(VLOOKUP(TableHandbook[[#This Row],[UDC]],TableAvailabilities[],3,FALSE)&gt;0,"Y",""),"")</f>
        <v/>
      </c>
      <c r="I13" s="70" t="str">
        <f>IFERROR(IF(VLOOKUP(TableHandbook[[#This Row],[UDC]],TableAvailabilities[],4,FALSE)&gt;0,"Y",""),"")</f>
        <v>Y</v>
      </c>
      <c r="J13" s="71" t="str">
        <f>IFERROR(IF(VLOOKUP(TableHandbook[[#This Row],[UDC]],TableAvailabilities[],5,FALSE)&gt;0,"Y",""),"")</f>
        <v/>
      </c>
      <c r="K13" s="15"/>
      <c r="L13" s="53" t="str">
        <f>IFERROR(VLOOKUP(TableHandbook[[#This Row],[UDC]],TableMCARCH[],7,FALSE),"")</f>
        <v>Core</v>
      </c>
    </row>
    <row r="14" spans="1:13" x14ac:dyDescent="0.25">
      <c r="A14" s="10" t="s">
        <v>84</v>
      </c>
      <c r="B14" s="11">
        <v>1</v>
      </c>
      <c r="C14" s="10"/>
      <c r="D14" s="10" t="s">
        <v>107</v>
      </c>
      <c r="E14" s="100">
        <v>50</v>
      </c>
      <c r="F14" s="61" t="s">
        <v>108</v>
      </c>
      <c r="G14" s="68" t="str">
        <f>IFERROR(IF(VLOOKUP(TableHandbook[[#This Row],[UDC]],TableAvailabilities[],2,FALSE)&gt;0,"Y",""),"")</f>
        <v>Y</v>
      </c>
      <c r="H14" s="69" t="str">
        <f>IFERROR(IF(VLOOKUP(TableHandbook[[#This Row],[UDC]],TableAvailabilities[],3,FALSE)&gt;0,"Y",""),"")</f>
        <v/>
      </c>
      <c r="I14" s="70" t="str">
        <f>IFERROR(IF(VLOOKUP(TableHandbook[[#This Row],[UDC]],TableAvailabilities[],4,FALSE)&gt;0,"Y",""),"")</f>
        <v>Y</v>
      </c>
      <c r="J14" s="71" t="str">
        <f>IFERROR(IF(VLOOKUP(TableHandbook[[#This Row],[UDC]],TableAvailabilities[],5,FALSE)&gt;0,"Y",""),"")</f>
        <v/>
      </c>
      <c r="K14" s="15"/>
      <c r="L14" s="53" t="str">
        <f>IFERROR(VLOOKUP(TableHandbook[[#This Row],[UDC]],TableMCARCH[],7,FALSE),"")</f>
        <v>Core</v>
      </c>
    </row>
    <row r="15" spans="1:13" x14ac:dyDescent="0.25">
      <c r="A15" s="10" t="s">
        <v>80</v>
      </c>
      <c r="B15" s="11">
        <v>1</v>
      </c>
      <c r="C15" s="10"/>
      <c r="D15" s="10" t="s">
        <v>109</v>
      </c>
      <c r="E15" s="100">
        <v>25</v>
      </c>
      <c r="F15" s="61" t="s">
        <v>96</v>
      </c>
      <c r="G15" s="68" t="str">
        <f>IFERROR(IF(VLOOKUP(TableHandbook[[#This Row],[UDC]],TableAvailabilities[],2,FALSE)&gt;0,"Y",""),"")</f>
        <v>Y</v>
      </c>
      <c r="H15" s="69" t="str">
        <f>IFERROR(IF(VLOOKUP(TableHandbook[[#This Row],[UDC]],TableAvailabilities[],3,FALSE)&gt;0,"Y",""),"")</f>
        <v/>
      </c>
      <c r="I15" s="70" t="str">
        <f>IFERROR(IF(VLOOKUP(TableHandbook[[#This Row],[UDC]],TableAvailabilities[],4,FALSE)&gt;0,"Y",""),"")</f>
        <v>Y</v>
      </c>
      <c r="J15" s="71" t="str">
        <f>IFERROR(IF(VLOOKUP(TableHandbook[[#This Row],[UDC]],TableAvailabilities[],5,FALSE)&gt;0,"Y",""),"")</f>
        <v/>
      </c>
      <c r="K15" s="15"/>
      <c r="L15" s="53" t="str">
        <f>IFERROR(VLOOKUP(TableHandbook[[#This Row],[UDC]],TableMCARCH[],7,FALSE),"")</f>
        <v>Core</v>
      </c>
    </row>
    <row r="16" spans="1:13" x14ac:dyDescent="0.25">
      <c r="A16" s="10" t="s">
        <v>76</v>
      </c>
      <c r="B16" s="11">
        <v>2</v>
      </c>
      <c r="C16" s="10"/>
      <c r="D16" s="10" t="s">
        <v>110</v>
      </c>
      <c r="E16" s="11">
        <v>25</v>
      </c>
      <c r="F16" s="61" t="s">
        <v>111</v>
      </c>
      <c r="G16" s="68" t="str">
        <f>IFERROR(IF(VLOOKUP(TableHandbook[[#This Row],[UDC]],TableAvailabilities[],2,FALSE)&gt;0,"Y",""),"")</f>
        <v>Y</v>
      </c>
      <c r="H16" s="69" t="str">
        <f>IFERROR(IF(VLOOKUP(TableHandbook[[#This Row],[UDC]],TableAvailabilities[],3,FALSE)&gt;0,"Y",""),"")</f>
        <v/>
      </c>
      <c r="I16" s="70" t="str">
        <f>IFERROR(IF(VLOOKUP(TableHandbook[[#This Row],[UDC]],TableAvailabilities[],4,FALSE)&gt;0,"Y",""),"")</f>
        <v>Y</v>
      </c>
      <c r="J16" s="71" t="str">
        <f>IFERROR(IF(VLOOKUP(TableHandbook[[#This Row],[UDC]],TableAvailabilities[],5,FALSE)&gt;0,"Y",""),"")</f>
        <v/>
      </c>
      <c r="K16" s="15"/>
      <c r="L16" s="98" t="str">
        <f>IFERROR(VLOOKUP(TableHandbook[[#This Row],[UDC]],TableMCARCH[],7,FALSE),"")</f>
        <v>Core</v>
      </c>
    </row>
    <row r="17" spans="1:12" x14ac:dyDescent="0.25">
      <c r="A17" s="10" t="s">
        <v>171</v>
      </c>
      <c r="B17" s="11">
        <v>1</v>
      </c>
      <c r="C17" s="10"/>
      <c r="D17" s="10" t="s">
        <v>110</v>
      </c>
      <c r="E17" s="100">
        <v>25</v>
      </c>
      <c r="F17" s="61" t="s">
        <v>111</v>
      </c>
      <c r="G17" s="68" t="str">
        <f>IFERROR(IF(VLOOKUP(TableHandbook[[#This Row],[UDC]],TableAvailabilities[],2,FALSE)&gt;0,"Y",""),"")</f>
        <v/>
      </c>
      <c r="H17" s="69" t="str">
        <f>IFERROR(IF(VLOOKUP(TableHandbook[[#This Row],[UDC]],TableAvailabilities[],3,FALSE)&gt;0,"Y",""),"")</f>
        <v/>
      </c>
      <c r="I17" s="70" t="str">
        <f>IFERROR(IF(VLOOKUP(TableHandbook[[#This Row],[UDC]],TableAvailabilities[],4,FALSE)&gt;0,"Y",""),"")</f>
        <v/>
      </c>
      <c r="J17" s="71" t="str">
        <f>IFERROR(IF(VLOOKUP(TableHandbook[[#This Row],[UDC]],TableAvailabilities[],5,FALSE)&gt;0,"Y",""),"")</f>
        <v/>
      </c>
      <c r="K17" s="15" t="s">
        <v>112</v>
      </c>
      <c r="L17" s="53" t="str">
        <f>IFERROR(VLOOKUP(TableHandbook[[#This Row],[UDC]],TableMCARCH[],7,FALSE),"")</f>
        <v/>
      </c>
    </row>
    <row r="18" spans="1:12" x14ac:dyDescent="0.25">
      <c r="A18" s="10" t="s">
        <v>30</v>
      </c>
      <c r="B18" s="11">
        <v>1</v>
      </c>
      <c r="C18" s="10"/>
      <c r="D18" s="10" t="s">
        <v>113</v>
      </c>
      <c r="E18" s="100">
        <v>25</v>
      </c>
      <c r="F18" s="62" t="s">
        <v>96</v>
      </c>
      <c r="G18" s="68" t="str">
        <f>IFERROR(IF(VLOOKUP(TableHandbook[[#This Row],[UDC]],TableAvailabilities[],2,FALSE)&gt;0,"Y",""),"")</f>
        <v/>
      </c>
      <c r="H18" s="69" t="str">
        <f>IFERROR(IF(VLOOKUP(TableHandbook[[#This Row],[UDC]],TableAvailabilities[],3,FALSE)&gt;0,"Y",""),"")</f>
        <v/>
      </c>
      <c r="I18" s="70" t="str">
        <f>IFERROR(IF(VLOOKUP(TableHandbook[[#This Row],[UDC]],TableAvailabilities[],4,FALSE)&gt;0,"Y",""),"")</f>
        <v>Y</v>
      </c>
      <c r="J18" s="71" t="str">
        <f>IFERROR(IF(VLOOKUP(TableHandbook[[#This Row],[UDC]],TableAvailabilities[],5,FALSE)&gt;0,"Y",""),"")</f>
        <v/>
      </c>
      <c r="K18" s="15"/>
      <c r="L18" s="53" t="str">
        <f>IFERROR(VLOOKUP(TableHandbook[[#This Row],[UDC]],TableMCARCH[],7,FALSE),"")</f>
        <v>Option</v>
      </c>
    </row>
    <row r="19" spans="1:12" x14ac:dyDescent="0.25">
      <c r="A19" s="10" t="s">
        <v>31</v>
      </c>
      <c r="B19" s="11">
        <v>1</v>
      </c>
      <c r="C19" s="10"/>
      <c r="D19" s="10" t="s">
        <v>114</v>
      </c>
      <c r="E19" s="100">
        <v>25</v>
      </c>
      <c r="F19" s="62" t="s">
        <v>96</v>
      </c>
      <c r="G19" s="68" t="str">
        <f>IFERROR(IF(VLOOKUP(TableHandbook[[#This Row],[UDC]],TableAvailabilities[],2,FALSE)&gt;0,"Y",""),"")</f>
        <v/>
      </c>
      <c r="H19" s="69" t="str">
        <f>IFERROR(IF(VLOOKUP(TableHandbook[[#This Row],[UDC]],TableAvailabilities[],3,FALSE)&gt;0,"Y",""),"")</f>
        <v/>
      </c>
      <c r="I19" s="70" t="str">
        <f>IFERROR(IF(VLOOKUP(TableHandbook[[#This Row],[UDC]],TableAvailabilities[],4,FALSE)&gt;0,"Y",""),"")</f>
        <v>Y</v>
      </c>
      <c r="J19" s="71" t="str">
        <f>IFERROR(IF(VLOOKUP(TableHandbook[[#This Row],[UDC]],TableAvailabilities[],5,FALSE)&gt;0,"Y",""),"")</f>
        <v/>
      </c>
      <c r="K19" s="15"/>
      <c r="L19" s="53" t="str">
        <f>IFERROR(VLOOKUP(TableHandbook[[#This Row],[UDC]],TableMCARCH[],7,FALSE),"")</f>
        <v>Option</v>
      </c>
    </row>
    <row r="20" spans="1:12" x14ac:dyDescent="0.25">
      <c r="A20" s="10" t="s">
        <v>32</v>
      </c>
      <c r="B20" s="11">
        <v>1</v>
      </c>
      <c r="C20" s="10"/>
      <c r="D20" s="10" t="s">
        <v>115</v>
      </c>
      <c r="E20" s="100">
        <v>25</v>
      </c>
      <c r="F20" s="62" t="s">
        <v>96</v>
      </c>
      <c r="G20" s="68" t="str">
        <f>IFERROR(IF(VLOOKUP(TableHandbook[[#This Row],[UDC]],TableAvailabilities[],2,FALSE)&gt;0,"Y",""),"")</f>
        <v/>
      </c>
      <c r="H20" s="69" t="str">
        <f>IFERROR(IF(VLOOKUP(TableHandbook[[#This Row],[UDC]],TableAvailabilities[],3,FALSE)&gt;0,"Y",""),"")</f>
        <v/>
      </c>
      <c r="I20" s="70" t="str">
        <f>IFERROR(IF(VLOOKUP(TableHandbook[[#This Row],[UDC]],TableAvailabilities[],4,FALSE)&gt;0,"Y",""),"")</f>
        <v>Y</v>
      </c>
      <c r="J20" s="71" t="str">
        <f>IFERROR(IF(VLOOKUP(TableHandbook[[#This Row],[UDC]],TableAvailabilities[],5,FALSE)&gt;0,"Y",""),"")</f>
        <v/>
      </c>
      <c r="K20" s="15"/>
      <c r="L20" s="53" t="str">
        <f>IFERROR(VLOOKUP(TableHandbook[[#This Row],[UDC]],TableMCARCH[],7,FALSE),"")</f>
        <v>Option</v>
      </c>
    </row>
    <row r="21" spans="1:12" x14ac:dyDescent="0.25">
      <c r="A21" s="10" t="s">
        <v>69</v>
      </c>
      <c r="B21" s="11"/>
      <c r="C21" s="10"/>
      <c r="D21" s="10" t="s">
        <v>116</v>
      </c>
      <c r="E21" s="11">
        <v>25</v>
      </c>
      <c r="F21" s="61" t="s">
        <v>117</v>
      </c>
      <c r="G21" s="68" t="str">
        <f>IFERROR(IF(VLOOKUP(TableHandbook[[#This Row],[UDC]],TableAvailabilities[],2,FALSE)&gt;0,"Y",""),"")</f>
        <v/>
      </c>
      <c r="H21" s="69" t="str">
        <f>IFERROR(IF(VLOOKUP(TableHandbook[[#This Row],[UDC]],TableAvailabilities[],3,FALSE)&gt;0,"Y",""),"")</f>
        <v/>
      </c>
      <c r="I21" s="70" t="str">
        <f>IFERROR(IF(VLOOKUP(TableHandbook[[#This Row],[UDC]],TableAvailabilities[],4,FALSE)&gt;0,"Y",""),"")</f>
        <v/>
      </c>
      <c r="J21" s="71" t="str">
        <f>IFERROR(IF(VLOOKUP(TableHandbook[[#This Row],[UDC]],TableAvailabilities[],5,FALSE)&gt;0,"Y",""),"")</f>
        <v/>
      </c>
      <c r="K21" s="15"/>
      <c r="L21" s="53" t="str">
        <f>IFERROR(VLOOKUP(TableHandbook[[#This Row],[UDC]],TableMCARCH[],7,FALSE),"")</f>
        <v>Option</v>
      </c>
    </row>
    <row r="22" spans="1:12" x14ac:dyDescent="0.25">
      <c r="A22" s="10" t="s">
        <v>33</v>
      </c>
      <c r="B22" s="11">
        <v>1</v>
      </c>
      <c r="C22" s="10"/>
      <c r="D22" s="10" t="s">
        <v>118</v>
      </c>
      <c r="E22" s="100">
        <v>25</v>
      </c>
      <c r="F22" s="62" t="s">
        <v>96</v>
      </c>
      <c r="G22" s="68" t="str">
        <f>IFERROR(IF(VLOOKUP(TableHandbook[[#This Row],[UDC]],TableAvailabilities[],2,FALSE)&gt;0,"Y",""),"")</f>
        <v>Y</v>
      </c>
      <c r="H22" s="69" t="str">
        <f>IFERROR(IF(VLOOKUP(TableHandbook[[#This Row],[UDC]],TableAvailabilities[],3,FALSE)&gt;0,"Y",""),"")</f>
        <v>Y</v>
      </c>
      <c r="I22" s="70" t="str">
        <f>IFERROR(IF(VLOOKUP(TableHandbook[[#This Row],[UDC]],TableAvailabilities[],4,FALSE)&gt;0,"Y",""),"")</f>
        <v>Y</v>
      </c>
      <c r="J22" s="71" t="str">
        <f>IFERROR(IF(VLOOKUP(TableHandbook[[#This Row],[UDC]],TableAvailabilities[],5,FALSE)&gt;0,"Y",""),"")</f>
        <v>Y</v>
      </c>
      <c r="K22" s="15"/>
      <c r="L22" s="53" t="str">
        <f>IFERROR(VLOOKUP(TableHandbook[[#This Row],[UDC]],TableMCARCH[],7,FALSE),"")</f>
        <v>Option</v>
      </c>
    </row>
    <row r="23" spans="1:12" x14ac:dyDescent="0.25">
      <c r="A23" s="10" t="s">
        <v>34</v>
      </c>
      <c r="B23" s="11">
        <v>1</v>
      </c>
      <c r="C23" s="10"/>
      <c r="D23" s="10" t="s">
        <v>119</v>
      </c>
      <c r="E23" s="100">
        <v>25</v>
      </c>
      <c r="F23" s="62" t="s">
        <v>96</v>
      </c>
      <c r="G23" s="68" t="str">
        <f>IFERROR(IF(VLOOKUP(TableHandbook[[#This Row],[UDC]],TableAvailabilities[],2,FALSE)&gt;0,"Y",""),"")</f>
        <v>Y</v>
      </c>
      <c r="H23" s="69" t="str">
        <f>IFERROR(IF(VLOOKUP(TableHandbook[[#This Row],[UDC]],TableAvailabilities[],3,FALSE)&gt;0,"Y",""),"")</f>
        <v>Y</v>
      </c>
      <c r="I23" s="70" t="str">
        <f>IFERROR(IF(VLOOKUP(TableHandbook[[#This Row],[UDC]],TableAvailabilities[],4,FALSE)&gt;0,"Y",""),"")</f>
        <v>Y</v>
      </c>
      <c r="J23" s="71" t="str">
        <f>IFERROR(IF(VLOOKUP(TableHandbook[[#This Row],[UDC]],TableAvailabilities[],5,FALSE)&gt;0,"Y",""),"")</f>
        <v>Y</v>
      </c>
      <c r="K23" s="15"/>
      <c r="L23" s="53" t="str">
        <f>IFERROR(VLOOKUP(TableHandbook[[#This Row],[UDC]],TableMCARCH[],7,FALSE),"")</f>
        <v>Option</v>
      </c>
    </row>
    <row r="24" spans="1:12" x14ac:dyDescent="0.25">
      <c r="A24" s="10" t="s">
        <v>35</v>
      </c>
      <c r="B24" s="11">
        <v>2</v>
      </c>
      <c r="C24" s="10"/>
      <c r="D24" s="10" t="s">
        <v>122</v>
      </c>
      <c r="E24" s="11">
        <v>25</v>
      </c>
      <c r="F24" s="62" t="s">
        <v>96</v>
      </c>
      <c r="G24" s="68" t="str">
        <f>IFERROR(IF(VLOOKUP(TableHandbook[[#This Row],[UDC]],TableAvailabilities[],2,FALSE)&gt;0,"Y",""),"")</f>
        <v>Y</v>
      </c>
      <c r="H24" s="69" t="str">
        <f>IFERROR(IF(VLOOKUP(TableHandbook[[#This Row],[UDC]],TableAvailabilities[],3,FALSE)&gt;0,"Y",""),"")</f>
        <v>Y</v>
      </c>
      <c r="I24" s="70" t="str">
        <f>IFERROR(IF(VLOOKUP(TableHandbook[[#This Row],[UDC]],TableAvailabilities[],4,FALSE)&gt;0,"Y",""),"")</f>
        <v>Y</v>
      </c>
      <c r="J24" s="71" t="str">
        <f>IFERROR(IF(VLOOKUP(TableHandbook[[#This Row],[UDC]],TableAvailabilities[],5,FALSE)&gt;0,"Y",""),"")</f>
        <v>Y</v>
      </c>
      <c r="K24" s="15" t="s">
        <v>172</v>
      </c>
      <c r="L24" s="53" t="str">
        <f>IFERROR(VLOOKUP(TableHandbook[[#This Row],[UDC]],TableMCARCH[],7,FALSE),"")</f>
        <v>Option</v>
      </c>
    </row>
    <row r="25" spans="1:12" x14ac:dyDescent="0.25">
      <c r="A25" s="10" t="s">
        <v>120</v>
      </c>
      <c r="B25" s="11">
        <v>1</v>
      </c>
      <c r="C25" s="10"/>
      <c r="D25" s="10" t="s">
        <v>121</v>
      </c>
      <c r="E25" s="100">
        <v>25</v>
      </c>
      <c r="F25" s="62" t="s">
        <v>96</v>
      </c>
      <c r="G25" s="68" t="str">
        <f>IFERROR(IF(VLOOKUP(TableHandbook[[#This Row],[UDC]],TableAvailabilities[],2,FALSE)&gt;0,"Y",""),"")</f>
        <v/>
      </c>
      <c r="H25" s="69" t="str">
        <f>IFERROR(IF(VLOOKUP(TableHandbook[[#This Row],[UDC]],TableAvailabilities[],3,FALSE)&gt;0,"Y",""),"")</f>
        <v/>
      </c>
      <c r="I25" s="70" t="str">
        <f>IFERROR(IF(VLOOKUP(TableHandbook[[#This Row],[UDC]],TableAvailabilities[],4,FALSE)&gt;0,"Y",""),"")</f>
        <v/>
      </c>
      <c r="J25" s="71" t="str">
        <f>IFERROR(IF(VLOOKUP(TableHandbook[[#This Row],[UDC]],TableAvailabilities[],5,FALSE)&gt;0,"Y",""),"")</f>
        <v/>
      </c>
      <c r="K25" s="15" t="s">
        <v>173</v>
      </c>
      <c r="L25" s="53" t="str">
        <f>IFERROR(VLOOKUP(TableHandbook[[#This Row],[UDC]],TableMCARCH[],7,FALSE),"")</f>
        <v/>
      </c>
    </row>
    <row r="26" spans="1:12" x14ac:dyDescent="0.25">
      <c r="A26" s="10" t="s">
        <v>36</v>
      </c>
      <c r="B26" s="11">
        <v>1</v>
      </c>
      <c r="C26" s="10"/>
      <c r="D26" s="10" t="s">
        <v>123</v>
      </c>
      <c r="E26" s="100">
        <v>25</v>
      </c>
      <c r="F26" s="62" t="s">
        <v>96</v>
      </c>
      <c r="G26" s="68" t="str">
        <f>IFERROR(IF(VLOOKUP(TableHandbook[[#This Row],[UDC]],TableAvailabilities[],2,FALSE)&gt;0,"Y",""),"")</f>
        <v>Y</v>
      </c>
      <c r="H26" s="69" t="str">
        <f>IFERROR(IF(VLOOKUP(TableHandbook[[#This Row],[UDC]],TableAvailabilities[],3,FALSE)&gt;0,"Y",""),"")</f>
        <v>Y</v>
      </c>
      <c r="I26" s="70" t="str">
        <f>IFERROR(IF(VLOOKUP(TableHandbook[[#This Row],[UDC]],TableAvailabilities[],4,FALSE)&gt;0,"Y",""),"")</f>
        <v>Y</v>
      </c>
      <c r="J26" s="71" t="str">
        <f>IFERROR(IF(VLOOKUP(TableHandbook[[#This Row],[UDC]],TableAvailabilities[],5,FALSE)&gt;0,"Y",""),"")</f>
        <v>Y</v>
      </c>
      <c r="K26" s="15"/>
      <c r="L26" s="53" t="str">
        <f>IFERROR(VLOOKUP(TableHandbook[[#This Row],[UDC]],TableMCARCH[],7,FALSE),"")</f>
        <v>Option</v>
      </c>
    </row>
    <row r="27" spans="1:12" x14ac:dyDescent="0.25">
      <c r="A27" s="10" t="s">
        <v>37</v>
      </c>
      <c r="B27" s="11">
        <v>2</v>
      </c>
      <c r="C27" s="10"/>
      <c r="D27" s="10" t="s">
        <v>124</v>
      </c>
      <c r="E27" s="100">
        <v>25</v>
      </c>
      <c r="F27" s="62" t="s">
        <v>96</v>
      </c>
      <c r="G27" s="68" t="str">
        <f>IFERROR(IF(VLOOKUP(TableHandbook[[#This Row],[UDC]],TableAvailabilities[],2,FALSE)&gt;0,"Y",""),"")</f>
        <v/>
      </c>
      <c r="H27" s="69" t="str">
        <f>IFERROR(IF(VLOOKUP(TableHandbook[[#This Row],[UDC]],TableAvailabilities[],3,FALSE)&gt;0,"Y",""),"")</f>
        <v/>
      </c>
      <c r="I27" s="70" t="str">
        <f>IFERROR(IF(VLOOKUP(TableHandbook[[#This Row],[UDC]],TableAvailabilities[],4,FALSE)&gt;0,"Y",""),"")</f>
        <v>Y</v>
      </c>
      <c r="J27" s="71" t="str">
        <f>IFERROR(IF(VLOOKUP(TableHandbook[[#This Row],[UDC]],TableAvailabilities[],5,FALSE)&gt;0,"Y",""),"")</f>
        <v>Y</v>
      </c>
      <c r="K27" s="15"/>
      <c r="L27" s="53" t="str">
        <f>IFERROR(VLOOKUP(TableHandbook[[#This Row],[UDC]],TableMCARCH[],7,FALSE),"")</f>
        <v>Option</v>
      </c>
    </row>
    <row r="28" spans="1:12" x14ac:dyDescent="0.25">
      <c r="A28" s="10" t="s">
        <v>38</v>
      </c>
      <c r="B28" s="11">
        <v>2</v>
      </c>
      <c r="C28" s="10"/>
      <c r="D28" s="10" t="s">
        <v>125</v>
      </c>
      <c r="E28" s="100">
        <v>25</v>
      </c>
      <c r="F28" s="62" t="s">
        <v>96</v>
      </c>
      <c r="G28" s="68" t="str">
        <f>IFERROR(IF(VLOOKUP(TableHandbook[[#This Row],[UDC]],TableAvailabilities[],2,FALSE)&gt;0,"Y",""),"")</f>
        <v>Y</v>
      </c>
      <c r="H28" s="69" t="str">
        <f>IFERROR(IF(VLOOKUP(TableHandbook[[#This Row],[UDC]],TableAvailabilities[],3,FALSE)&gt;0,"Y",""),"")</f>
        <v>Y</v>
      </c>
      <c r="I28" s="70" t="str">
        <f>IFERROR(IF(VLOOKUP(TableHandbook[[#This Row],[UDC]],TableAvailabilities[],4,FALSE)&gt;0,"Y",""),"")</f>
        <v/>
      </c>
      <c r="J28" s="71" t="str">
        <f>IFERROR(IF(VLOOKUP(TableHandbook[[#This Row],[UDC]],TableAvailabilities[],5,FALSE)&gt;0,"Y",""),"")</f>
        <v/>
      </c>
      <c r="K28" s="15" t="s">
        <v>126</v>
      </c>
      <c r="L28" s="53" t="str">
        <f>IFERROR(VLOOKUP(TableHandbook[[#This Row],[UDC]],TableMCARCH[],7,FALSE),"")</f>
        <v>Option</v>
      </c>
    </row>
    <row r="29" spans="1:12" x14ac:dyDescent="0.25">
      <c r="A29" s="10" t="s">
        <v>39</v>
      </c>
      <c r="B29" s="11">
        <v>1</v>
      </c>
      <c r="C29" s="10"/>
      <c r="D29" s="10" t="s">
        <v>127</v>
      </c>
      <c r="E29" s="100">
        <v>25</v>
      </c>
      <c r="F29" s="62" t="s">
        <v>96</v>
      </c>
      <c r="G29" s="68" t="str">
        <f>IFERROR(IF(VLOOKUP(TableHandbook[[#This Row],[UDC]],TableAvailabilities[],2,FALSE)&gt;0,"Y",""),"")</f>
        <v/>
      </c>
      <c r="H29" s="69" t="str">
        <f>IFERROR(IF(VLOOKUP(TableHandbook[[#This Row],[UDC]],TableAvailabilities[],3,FALSE)&gt;0,"Y",""),"")</f>
        <v/>
      </c>
      <c r="I29" s="70" t="str">
        <f>IFERROR(IF(VLOOKUP(TableHandbook[[#This Row],[UDC]],TableAvailabilities[],4,FALSE)&gt;0,"Y",""),"")</f>
        <v>Y</v>
      </c>
      <c r="J29" s="71" t="str">
        <f>IFERROR(IF(VLOOKUP(TableHandbook[[#This Row],[UDC]],TableAvailabilities[],5,FALSE)&gt;0,"Y",""),"")</f>
        <v>Y</v>
      </c>
      <c r="K29" s="15"/>
      <c r="L29" s="53" t="str">
        <f>IFERROR(VLOOKUP(TableHandbook[[#This Row],[UDC]],TableMCARCH[],7,FALSE),"")</f>
        <v>Option</v>
      </c>
    </row>
    <row r="30" spans="1:12" x14ac:dyDescent="0.25">
      <c r="A30" s="10" t="s">
        <v>40</v>
      </c>
      <c r="B30" s="11">
        <v>2</v>
      </c>
      <c r="C30" s="10"/>
      <c r="D30" s="10" t="s">
        <v>128</v>
      </c>
      <c r="E30" s="100">
        <v>25</v>
      </c>
      <c r="F30" s="62" t="s">
        <v>96</v>
      </c>
      <c r="G30" s="68" t="str">
        <f>IFERROR(IF(VLOOKUP(TableHandbook[[#This Row],[UDC]],TableAvailabilities[],2,FALSE)&gt;0,"Y",""),"")</f>
        <v/>
      </c>
      <c r="H30" s="69" t="str">
        <f>IFERROR(IF(VLOOKUP(TableHandbook[[#This Row],[UDC]],TableAvailabilities[],3,FALSE)&gt;0,"Y",""),"")</f>
        <v/>
      </c>
      <c r="I30" s="70" t="str">
        <f>IFERROR(IF(VLOOKUP(TableHandbook[[#This Row],[UDC]],TableAvailabilities[],4,FALSE)&gt;0,"Y",""),"")</f>
        <v>Y</v>
      </c>
      <c r="J30" s="71" t="str">
        <f>IFERROR(IF(VLOOKUP(TableHandbook[[#This Row],[UDC]],TableAvailabilities[],5,FALSE)&gt;0,"Y",""),"")</f>
        <v>Y</v>
      </c>
      <c r="K30" s="15"/>
      <c r="L30" s="53" t="str">
        <f>IFERROR(VLOOKUP(TableHandbook[[#This Row],[UDC]],TableMCARCH[],7,FALSE),"")</f>
        <v>Option</v>
      </c>
    </row>
    <row r="31" spans="1:12" x14ac:dyDescent="0.25">
      <c r="A31" s="10" t="s">
        <v>41</v>
      </c>
      <c r="B31" s="11">
        <v>1</v>
      </c>
      <c r="C31" s="10"/>
      <c r="D31" s="10" t="s">
        <v>129</v>
      </c>
      <c r="E31" s="100">
        <v>25</v>
      </c>
      <c r="F31" s="62" t="s">
        <v>96</v>
      </c>
      <c r="G31" s="68" t="str">
        <f>IFERROR(IF(VLOOKUP(TableHandbook[[#This Row],[UDC]],TableAvailabilities[],2,FALSE)&gt;0,"Y",""),"")</f>
        <v/>
      </c>
      <c r="H31" s="69" t="str">
        <f>IFERROR(IF(VLOOKUP(TableHandbook[[#This Row],[UDC]],TableAvailabilities[],3,FALSE)&gt;0,"Y",""),"")</f>
        <v/>
      </c>
      <c r="I31" s="70" t="str">
        <f>IFERROR(IF(VLOOKUP(TableHandbook[[#This Row],[UDC]],TableAvailabilities[],4,FALSE)&gt;0,"Y",""),"")</f>
        <v>Y</v>
      </c>
      <c r="J31" s="71" t="str">
        <f>IFERROR(IF(VLOOKUP(TableHandbook[[#This Row],[UDC]],TableAvailabilities[],5,FALSE)&gt;0,"Y",""),"")</f>
        <v/>
      </c>
      <c r="K31" s="15"/>
      <c r="L31" s="53" t="str">
        <f>IFERROR(VLOOKUP(TableHandbook[[#This Row],[UDC]],TableMCARCH[],7,FALSE),"")</f>
        <v>Option</v>
      </c>
    </row>
    <row r="32" spans="1:12" x14ac:dyDescent="0.25">
      <c r="A32" s="10" t="s">
        <v>42</v>
      </c>
      <c r="B32" s="11">
        <v>3</v>
      </c>
      <c r="C32" s="10"/>
      <c r="D32" s="10" t="s">
        <v>130</v>
      </c>
      <c r="E32" s="100">
        <v>25</v>
      </c>
      <c r="F32" s="62" t="s">
        <v>96</v>
      </c>
      <c r="G32" s="68" t="str">
        <f>IFERROR(IF(VLOOKUP(TableHandbook[[#This Row],[UDC]],TableAvailabilities[],2,FALSE)&gt;0,"Y",""),"")</f>
        <v>Y</v>
      </c>
      <c r="H32" s="69" t="str">
        <f>IFERROR(IF(VLOOKUP(TableHandbook[[#This Row],[UDC]],TableAvailabilities[],3,FALSE)&gt;0,"Y",""),"")</f>
        <v/>
      </c>
      <c r="I32" s="70" t="str">
        <f>IFERROR(IF(VLOOKUP(TableHandbook[[#This Row],[UDC]],TableAvailabilities[],4,FALSE)&gt;0,"Y",""),"")</f>
        <v/>
      </c>
      <c r="J32" s="71" t="str">
        <f>IFERROR(IF(VLOOKUP(TableHandbook[[#This Row],[UDC]],TableAvailabilities[],5,FALSE)&gt;0,"Y",""),"")</f>
        <v/>
      </c>
      <c r="K32" s="15" t="s">
        <v>126</v>
      </c>
      <c r="L32" s="53" t="str">
        <f>IFERROR(VLOOKUP(TableHandbook[[#This Row],[UDC]],TableMCARCH[],7,FALSE),"")</f>
        <v>Option</v>
      </c>
    </row>
    <row r="33" spans="1:12" x14ac:dyDescent="0.25">
      <c r="A33" s="10" t="s">
        <v>43</v>
      </c>
      <c r="B33" s="11">
        <v>2</v>
      </c>
      <c r="C33" s="10"/>
      <c r="D33" s="10" t="s">
        <v>133</v>
      </c>
      <c r="E33" s="11">
        <v>25</v>
      </c>
      <c r="F33" s="62" t="s">
        <v>96</v>
      </c>
      <c r="G33" s="68" t="str">
        <f>IFERROR(IF(VLOOKUP(TableHandbook[[#This Row],[UDC]],TableAvailabilities[],2,FALSE)&gt;0,"Y",""),"")</f>
        <v/>
      </c>
      <c r="H33" s="69" t="str">
        <f>IFERROR(IF(VLOOKUP(TableHandbook[[#This Row],[UDC]],TableAvailabilities[],3,FALSE)&gt;0,"Y",""),"")</f>
        <v/>
      </c>
      <c r="I33" s="70" t="str">
        <f>IFERROR(IF(VLOOKUP(TableHandbook[[#This Row],[UDC]],TableAvailabilities[],4,FALSE)&gt;0,"Y",""),"")</f>
        <v>Y</v>
      </c>
      <c r="J33" s="71" t="str">
        <f>IFERROR(IF(VLOOKUP(TableHandbook[[#This Row],[UDC]],TableAvailabilities[],5,FALSE)&gt;0,"Y",""),"")</f>
        <v/>
      </c>
      <c r="K33" s="15" t="s">
        <v>172</v>
      </c>
      <c r="L33" s="53" t="str">
        <f>IFERROR(VLOOKUP(TableHandbook[[#This Row],[UDC]],TableMCARCH[],7,FALSE),"")</f>
        <v>Option</v>
      </c>
    </row>
    <row r="34" spans="1:12" x14ac:dyDescent="0.25">
      <c r="A34" s="10" t="s">
        <v>131</v>
      </c>
      <c r="B34" s="11">
        <v>1</v>
      </c>
      <c r="C34" s="10"/>
      <c r="D34" s="10" t="s">
        <v>132</v>
      </c>
      <c r="E34" s="100">
        <v>25</v>
      </c>
      <c r="F34" s="62" t="s">
        <v>96</v>
      </c>
      <c r="G34" s="68" t="str">
        <f>IFERROR(IF(VLOOKUP(TableHandbook[[#This Row],[UDC]],TableAvailabilities[],2,FALSE)&gt;0,"Y",""),"")</f>
        <v/>
      </c>
      <c r="H34" s="69" t="str">
        <f>IFERROR(IF(VLOOKUP(TableHandbook[[#This Row],[UDC]],TableAvailabilities[],3,FALSE)&gt;0,"Y",""),"")</f>
        <v/>
      </c>
      <c r="I34" s="70" t="str">
        <f>IFERROR(IF(VLOOKUP(TableHandbook[[#This Row],[UDC]],TableAvailabilities[],4,FALSE)&gt;0,"Y",""),"")</f>
        <v/>
      </c>
      <c r="J34" s="71" t="str">
        <f>IFERROR(IF(VLOOKUP(TableHandbook[[#This Row],[UDC]],TableAvailabilities[],5,FALSE)&gt;0,"Y",""),"")</f>
        <v/>
      </c>
      <c r="K34" s="15" t="s">
        <v>173</v>
      </c>
      <c r="L34" s="53" t="str">
        <f>IFERROR(VLOOKUP(TableHandbook[[#This Row],[UDC]],TableMCARCH[],7,FALSE),"")</f>
        <v/>
      </c>
    </row>
    <row r="35" spans="1:12" x14ac:dyDescent="0.25">
      <c r="A35" s="10" t="s">
        <v>57</v>
      </c>
      <c r="B35" s="11">
        <v>1</v>
      </c>
      <c r="C35" s="10"/>
      <c r="D35" s="10" t="s">
        <v>134</v>
      </c>
      <c r="E35" s="100">
        <v>25</v>
      </c>
      <c r="F35" s="61" t="s">
        <v>96</v>
      </c>
      <c r="G35" s="68" t="str">
        <f>IFERROR(IF(VLOOKUP(TableHandbook[[#This Row],[UDC]],TableAvailabilities[],2,FALSE)&gt;0,"Y",""),"")</f>
        <v>Y</v>
      </c>
      <c r="H35" s="69" t="str">
        <f>IFERROR(IF(VLOOKUP(TableHandbook[[#This Row],[UDC]],TableAvailabilities[],3,FALSE)&gt;0,"Y",""),"")</f>
        <v>Y</v>
      </c>
      <c r="I35" s="70" t="str">
        <f>IFERROR(IF(VLOOKUP(TableHandbook[[#This Row],[UDC]],TableAvailabilities[],4,FALSE)&gt;0,"Y",""),"")</f>
        <v>Y</v>
      </c>
      <c r="J35" s="71" t="str">
        <f>IFERROR(IF(VLOOKUP(TableHandbook[[#This Row],[UDC]],TableAvailabilities[],5,FALSE)&gt;0,"Y",""),"")</f>
        <v>Y</v>
      </c>
      <c r="K35" s="15"/>
      <c r="L35" s="53" t="str">
        <f>IFERROR(VLOOKUP(TableHandbook[[#This Row],[UDC]],TableMCARCH[],7,FALSE),"")</f>
        <v>Core</v>
      </c>
    </row>
    <row r="36" spans="1:12" x14ac:dyDescent="0.25">
      <c r="A36" s="8" t="s">
        <v>44</v>
      </c>
      <c r="B36" s="34">
        <v>1</v>
      </c>
      <c r="C36" s="8"/>
      <c r="D36" s="8" t="s">
        <v>135</v>
      </c>
      <c r="E36" s="100">
        <v>25</v>
      </c>
      <c r="F36" s="62" t="s">
        <v>136</v>
      </c>
      <c r="G36" s="68" t="str">
        <f>IFERROR(IF(VLOOKUP(TableHandbook[[#This Row],[UDC]],TableAvailabilities[],2,FALSE)&gt;0,"Y",""),"")</f>
        <v/>
      </c>
      <c r="H36" s="69" t="str">
        <f>IFERROR(IF(VLOOKUP(TableHandbook[[#This Row],[UDC]],TableAvailabilities[],3,FALSE)&gt;0,"Y",""),"")</f>
        <v/>
      </c>
      <c r="I36" s="70" t="str">
        <f>IFERROR(IF(VLOOKUP(TableHandbook[[#This Row],[UDC]],TableAvailabilities[],4,FALSE)&gt;0,"Y",""),"")</f>
        <v/>
      </c>
      <c r="J36" s="71" t="str">
        <f>IFERROR(IF(VLOOKUP(TableHandbook[[#This Row],[UDC]],TableAvailabilities[],5,FALSE)&gt;0,"Y",""),"")</f>
        <v/>
      </c>
      <c r="K36" s="15"/>
      <c r="L36" s="53" t="str">
        <f>IFERROR(VLOOKUP(TableHandbook[[#This Row],[UDC]],TableMCARCH[],7,FALSE),"")</f>
        <v>Option</v>
      </c>
    </row>
    <row r="37" spans="1:12" x14ac:dyDescent="0.25">
      <c r="A37" s="8" t="s">
        <v>45</v>
      </c>
      <c r="B37" s="34">
        <v>2</v>
      </c>
      <c r="C37" s="8"/>
      <c r="D37" s="8" t="s">
        <v>137</v>
      </c>
      <c r="E37" s="100">
        <v>25</v>
      </c>
      <c r="F37" s="62" t="s">
        <v>136</v>
      </c>
      <c r="G37" s="68" t="str">
        <f>IFERROR(IF(VLOOKUP(TableHandbook[[#This Row],[UDC]],TableAvailabilities[],2,FALSE)&gt;0,"Y",""),"")</f>
        <v/>
      </c>
      <c r="H37" s="69" t="str">
        <f>IFERROR(IF(VLOOKUP(TableHandbook[[#This Row],[UDC]],TableAvailabilities[],3,FALSE)&gt;0,"Y",""),"")</f>
        <v/>
      </c>
      <c r="I37" s="70" t="str">
        <f>IFERROR(IF(VLOOKUP(TableHandbook[[#This Row],[UDC]],TableAvailabilities[],4,FALSE)&gt;0,"Y",""),"")</f>
        <v/>
      </c>
      <c r="J37" s="71" t="str">
        <f>IFERROR(IF(VLOOKUP(TableHandbook[[#This Row],[UDC]],TableAvailabilities[],5,FALSE)&gt;0,"Y",""),"")</f>
        <v/>
      </c>
      <c r="K37" s="15"/>
      <c r="L37" s="53" t="str">
        <f>IFERROR(VLOOKUP(TableHandbook[[#This Row],[UDC]],TableMCARCH[],7,FALSE),"")</f>
        <v>Option</v>
      </c>
    </row>
    <row r="38" spans="1:12" x14ac:dyDescent="0.25">
      <c r="B38"/>
    </row>
    <row r="39" spans="1:12" x14ac:dyDescent="0.25">
      <c r="B39"/>
    </row>
    <row r="40" spans="1:12" x14ac:dyDescent="0.25">
      <c r="B40"/>
    </row>
    <row r="41" spans="1:12" x14ac:dyDescent="0.25">
      <c r="B41"/>
    </row>
    <row r="42" spans="1:12" x14ac:dyDescent="0.25">
      <c r="B42"/>
    </row>
    <row r="43" spans="1:12" x14ac:dyDescent="0.25">
      <c r="B43"/>
    </row>
    <row r="44" spans="1:12" x14ac:dyDescent="0.25">
      <c r="B44"/>
    </row>
    <row r="45" spans="1:12" x14ac:dyDescent="0.25">
      <c r="B45"/>
    </row>
    <row r="46" spans="1:12" x14ac:dyDescent="0.25">
      <c r="B46"/>
    </row>
    <row r="47" spans="1:12" x14ac:dyDescent="0.25">
      <c r="B47"/>
    </row>
    <row r="48" spans="1:12" x14ac:dyDescent="0.25">
      <c r="B48"/>
    </row>
    <row r="49" spans="2:2" x14ac:dyDescent="0.25">
      <c r="B49"/>
    </row>
    <row r="50" spans="2:2" x14ac:dyDescent="0.25">
      <c r="B50"/>
    </row>
    <row r="51" spans="2:2" x14ac:dyDescent="0.25">
      <c r="B51"/>
    </row>
    <row r="52" spans="2:2" x14ac:dyDescent="0.25">
      <c r="B52"/>
    </row>
    <row r="53" spans="2:2" x14ac:dyDescent="0.25">
      <c r="B53"/>
    </row>
    <row r="54" spans="2:2" x14ac:dyDescent="0.25">
      <c r="B54"/>
    </row>
    <row r="55" spans="2:2" x14ac:dyDescent="0.25">
      <c r="B55"/>
    </row>
    <row r="56" spans="2:2" x14ac:dyDescent="0.25">
      <c r="B56"/>
    </row>
    <row r="57" spans="2:2" x14ac:dyDescent="0.25">
      <c r="B57"/>
    </row>
    <row r="58" spans="2:2" x14ac:dyDescent="0.25">
      <c r="B58"/>
    </row>
    <row r="59" spans="2:2" x14ac:dyDescent="0.25">
      <c r="B59"/>
    </row>
    <row r="60" spans="2:2" x14ac:dyDescent="0.25">
      <c r="B60"/>
    </row>
    <row r="61" spans="2:2" x14ac:dyDescent="0.25">
      <c r="B61"/>
    </row>
    <row r="62" spans="2:2" x14ac:dyDescent="0.25">
      <c r="B62"/>
    </row>
  </sheetData>
  <sortState ref="A24:D37">
    <sortCondition ref="A24"/>
  </sortState>
  <conditionalFormatting sqref="A24">
    <cfRule type="duplicateValues" dxfId="38" priority="2"/>
  </conditionalFormatting>
  <conditionalFormatting sqref="A4:A23 A25:A32 A34:A37">
    <cfRule type="duplicateValues" dxfId="37" priority="35"/>
  </conditionalFormatting>
  <conditionalFormatting sqref="A33">
    <cfRule type="duplicateValues" dxfId="36" priority="1"/>
  </conditionalFormatting>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zoomScale="70" zoomScaleNormal="70" workbookViewId="0">
      <selection activeCell="A17" sqref="A17"/>
    </sheetView>
  </sheetViews>
  <sheetFormatPr defaultRowHeight="15.75" x14ac:dyDescent="0.25"/>
  <cols>
    <col min="1" max="1" width="10.625" bestFit="1" customWidth="1"/>
    <col min="2" max="2" width="10.5" bestFit="1" customWidth="1"/>
    <col min="3" max="3" width="12.5" bestFit="1" customWidth="1"/>
    <col min="4" max="4" width="48.75" bestFit="1" customWidth="1"/>
    <col min="5" max="5" width="6.875" bestFit="1" customWidth="1"/>
    <col min="6" max="6" width="11.5" bestFit="1" customWidth="1"/>
    <col min="7" max="7" width="18.375" bestFit="1" customWidth="1"/>
    <col min="8" max="8" width="12.75" bestFit="1" customWidth="1"/>
    <col min="9" max="9" width="14.625" bestFit="1" customWidth="1"/>
    <col min="10" max="10" width="20.5" bestFit="1" customWidth="1"/>
    <col min="11" max="11" width="7.125" bestFit="1" customWidth="1"/>
    <col min="12" max="12" width="48.75" bestFit="1" customWidth="1"/>
    <col min="13" max="13" width="14.75" bestFit="1" customWidth="1"/>
    <col min="14" max="14" width="12.5" bestFit="1" customWidth="1"/>
    <col min="15" max="15" width="11.25" bestFit="1" customWidth="1"/>
    <col min="17" max="17" width="10.625" bestFit="1" customWidth="1"/>
    <col min="18" max="18" width="7.125" bestFit="1" customWidth="1"/>
  </cols>
  <sheetData>
    <row r="1" spans="1:18" ht="18.75" x14ac:dyDescent="0.3">
      <c r="F1" s="65"/>
      <c r="G1" s="66" t="s">
        <v>138</v>
      </c>
      <c r="H1" s="67">
        <v>44927</v>
      </c>
      <c r="I1" s="78"/>
      <c r="J1" s="103" t="s">
        <v>65</v>
      </c>
      <c r="K1" s="79" t="s">
        <v>66</v>
      </c>
      <c r="L1" s="78" t="s">
        <v>11</v>
      </c>
      <c r="M1" s="83"/>
      <c r="N1" s="91" t="s">
        <v>139</v>
      </c>
      <c r="O1" s="92">
        <v>45335</v>
      </c>
    </row>
    <row r="2" spans="1:18" x14ac:dyDescent="0.25">
      <c r="A2" s="56" t="s">
        <v>0</v>
      </c>
      <c r="B2" s="56" t="s">
        <v>61</v>
      </c>
      <c r="C2" s="56" t="s">
        <v>140</v>
      </c>
      <c r="D2" s="56" t="s">
        <v>3</v>
      </c>
      <c r="E2" s="59" t="s">
        <v>141</v>
      </c>
      <c r="F2" s="56" t="s">
        <v>142</v>
      </c>
      <c r="G2" s="56" t="s">
        <v>143</v>
      </c>
      <c r="H2" s="56" t="s">
        <v>144</v>
      </c>
      <c r="I2" s="56" t="s">
        <v>18</v>
      </c>
      <c r="J2" s="56" t="s">
        <v>145</v>
      </c>
      <c r="K2" s="56" t="s">
        <v>1</v>
      </c>
      <c r="L2" s="56" t="s">
        <v>53</v>
      </c>
      <c r="M2" s="56" t="s">
        <v>62</v>
      </c>
      <c r="N2" s="56" t="s">
        <v>146</v>
      </c>
      <c r="O2" s="56" t="s">
        <v>147</v>
      </c>
      <c r="Q2" t="s">
        <v>161</v>
      </c>
      <c r="R2" t="s">
        <v>1</v>
      </c>
    </row>
    <row r="3" spans="1:18" x14ac:dyDescent="0.25">
      <c r="A3" s="56" t="str">
        <f>TableMCARCH[[#This Row],[Study Package Code]]</f>
        <v>ARCH5007</v>
      </c>
      <c r="B3" s="58">
        <f>TableMCARCH[[#This Row],[Ver]]</f>
        <v>2</v>
      </c>
      <c r="C3" s="58"/>
      <c r="D3" s="56" t="str">
        <f>TableMCARCH[[#This Row],[Structure Line]]</f>
        <v>Architectural Systems and Research Methods</v>
      </c>
      <c r="E3" s="60">
        <f>TableMCARCH[[#This Row],[Credit Points]]</f>
        <v>25</v>
      </c>
      <c r="F3" s="64">
        <v>1</v>
      </c>
      <c r="G3" s="56" t="s">
        <v>148</v>
      </c>
      <c r="H3" s="56">
        <v>1</v>
      </c>
      <c r="I3" s="56" t="s">
        <v>86</v>
      </c>
      <c r="J3" s="56" t="s">
        <v>55</v>
      </c>
      <c r="K3" s="56">
        <v>2</v>
      </c>
      <c r="L3" s="56" t="s">
        <v>97</v>
      </c>
      <c r="M3" s="97">
        <v>25</v>
      </c>
      <c r="N3" s="80">
        <v>43101</v>
      </c>
      <c r="O3" s="80"/>
      <c r="Q3" t="s">
        <v>55</v>
      </c>
      <c r="R3">
        <v>2</v>
      </c>
    </row>
    <row r="4" spans="1:18" x14ac:dyDescent="0.25">
      <c r="A4" s="56" t="str">
        <f>TableMCARCH[[#This Row],[Study Package Code]]</f>
        <v>ARCH5006</v>
      </c>
      <c r="B4" s="58">
        <f>TableMCARCH[[#This Row],[Ver]]</f>
        <v>3</v>
      </c>
      <c r="C4" s="58"/>
      <c r="D4" s="56" t="str">
        <f>TableMCARCH[[#This Row],[Structure Line]]</f>
        <v>Architecture and Culture Research Topics and Methods</v>
      </c>
      <c r="E4" s="60">
        <f>TableMCARCH[[#This Row],[Credit Points]]</f>
        <v>25</v>
      </c>
      <c r="F4" s="56">
        <v>2</v>
      </c>
      <c r="G4" s="56" t="s">
        <v>148</v>
      </c>
      <c r="H4" s="56">
        <v>1</v>
      </c>
      <c r="I4" s="56" t="s">
        <v>86</v>
      </c>
      <c r="J4" s="56" t="s">
        <v>58</v>
      </c>
      <c r="K4" s="56">
        <v>3</v>
      </c>
      <c r="L4" s="56" t="s">
        <v>95</v>
      </c>
      <c r="M4" s="97">
        <v>25</v>
      </c>
      <c r="N4" s="80">
        <v>45108</v>
      </c>
      <c r="O4" s="80"/>
      <c r="Q4" t="s">
        <v>58</v>
      </c>
      <c r="R4">
        <v>3</v>
      </c>
    </row>
    <row r="5" spans="1:18" x14ac:dyDescent="0.25">
      <c r="A5" s="56" t="str">
        <f>TableMCARCH[[#This Row],[Study Package Code]]</f>
        <v>ARCH5031</v>
      </c>
      <c r="B5" s="58">
        <f>TableMCARCH[[#This Row],[Ver]]</f>
        <v>1</v>
      </c>
      <c r="C5" s="58"/>
      <c r="D5" s="56" t="str">
        <f>TableMCARCH[[#This Row],[Structure Line]]</f>
        <v>Urban Design Studio</v>
      </c>
      <c r="E5" s="60">
        <f>TableMCARCH[[#This Row],[Credit Points]]</f>
        <v>50</v>
      </c>
      <c r="F5" s="56">
        <v>3</v>
      </c>
      <c r="G5" s="56" t="s">
        <v>148</v>
      </c>
      <c r="H5" s="56">
        <v>1</v>
      </c>
      <c r="I5" s="56" t="s">
        <v>86</v>
      </c>
      <c r="J5" s="56" t="s">
        <v>59</v>
      </c>
      <c r="K5" s="56">
        <v>1</v>
      </c>
      <c r="L5" s="56" t="s">
        <v>102</v>
      </c>
      <c r="M5" s="97">
        <v>50</v>
      </c>
      <c r="N5" s="80">
        <v>44562</v>
      </c>
      <c r="O5" s="80"/>
      <c r="Q5" t="s">
        <v>59</v>
      </c>
      <c r="R5">
        <v>1</v>
      </c>
    </row>
    <row r="6" spans="1:18" x14ac:dyDescent="0.25">
      <c r="A6" s="56" t="str">
        <f>TableMCARCH[[#This Row],[Study Package Code]]</f>
        <v>ARCH5033</v>
      </c>
      <c r="B6" s="58">
        <f>TableMCARCH[[#This Row],[Ver]]</f>
        <v>1</v>
      </c>
      <c r="C6" s="58"/>
      <c r="D6" s="56" t="str">
        <f>TableMCARCH[[#This Row],[Structure Line]]</f>
        <v>Complex Buildings Studio</v>
      </c>
      <c r="E6" s="60">
        <f>TableMCARCH[[#This Row],[Credit Points]]</f>
        <v>50</v>
      </c>
      <c r="F6" s="56">
        <v>4</v>
      </c>
      <c r="G6" s="56" t="s">
        <v>148</v>
      </c>
      <c r="H6" s="56">
        <v>1</v>
      </c>
      <c r="I6" s="56" t="s">
        <v>87</v>
      </c>
      <c r="J6" s="56" t="s">
        <v>70</v>
      </c>
      <c r="K6" s="56">
        <v>1</v>
      </c>
      <c r="L6" s="56" t="s">
        <v>103</v>
      </c>
      <c r="M6" s="97">
        <v>50</v>
      </c>
      <c r="N6" s="80">
        <v>44562</v>
      </c>
      <c r="O6" s="80"/>
      <c r="Q6" t="s">
        <v>70</v>
      </c>
      <c r="R6">
        <v>1</v>
      </c>
    </row>
    <row r="7" spans="1:18" x14ac:dyDescent="0.25">
      <c r="A7" s="56" t="str">
        <f>TableMCARCH[[#This Row],[Study Package Code]]</f>
        <v>URDE6006</v>
      </c>
      <c r="B7" s="58">
        <f>TableMCARCH[[#This Row],[Ver]]</f>
        <v>1</v>
      </c>
      <c r="C7" s="58"/>
      <c r="D7" s="56" t="str">
        <f>TableMCARCH[[#This Row],[Structure Line]]</f>
        <v>Design and Built Environment Research Methods</v>
      </c>
      <c r="E7" s="60">
        <f>TableMCARCH[[#This Row],[Credit Points]]</f>
        <v>25</v>
      </c>
      <c r="F7" s="56">
        <v>5</v>
      </c>
      <c r="G7" s="56" t="s">
        <v>148</v>
      </c>
      <c r="H7" s="56">
        <v>1</v>
      </c>
      <c r="I7" s="56" t="s">
        <v>87</v>
      </c>
      <c r="J7" s="56" t="s">
        <v>57</v>
      </c>
      <c r="K7" s="56">
        <v>1</v>
      </c>
      <c r="L7" s="56" t="s">
        <v>134</v>
      </c>
      <c r="M7" s="97">
        <v>25</v>
      </c>
      <c r="N7" s="80">
        <v>44562</v>
      </c>
      <c r="O7" s="80"/>
      <c r="Q7" t="s">
        <v>57</v>
      </c>
      <c r="R7">
        <v>1</v>
      </c>
    </row>
    <row r="8" spans="1:18" x14ac:dyDescent="0.25">
      <c r="A8" s="56" t="str">
        <f>TableMCARCH[[#This Row],[Study Package Code]]</f>
        <v>Option</v>
      </c>
      <c r="B8" s="58">
        <f>TableMCARCH[[#This Row],[Ver]]</f>
        <v>0</v>
      </c>
      <c r="C8" s="58"/>
      <c r="D8" s="56" t="str">
        <f>TableMCARCH[[#This Row],[Structure Line]]</f>
        <v>Choose an Option</v>
      </c>
      <c r="E8" s="60">
        <f>TableMCARCH[[#This Row],[Credit Points]]</f>
        <v>25</v>
      </c>
      <c r="F8" s="56">
        <v>6</v>
      </c>
      <c r="G8" s="56" t="s">
        <v>69</v>
      </c>
      <c r="H8" s="56">
        <v>1</v>
      </c>
      <c r="I8" s="56" t="s">
        <v>87</v>
      </c>
      <c r="J8" s="56" t="s">
        <v>69</v>
      </c>
      <c r="K8" s="56">
        <v>0</v>
      </c>
      <c r="L8" s="56" t="s">
        <v>149</v>
      </c>
      <c r="M8" s="56">
        <v>25</v>
      </c>
      <c r="N8" s="80"/>
      <c r="O8" s="80"/>
      <c r="Q8" t="s">
        <v>69</v>
      </c>
      <c r="R8">
        <v>0</v>
      </c>
    </row>
    <row r="9" spans="1:18" x14ac:dyDescent="0.25">
      <c r="A9" s="56" t="str">
        <f>TableMCARCH[[#This Row],[Study Package Code]]</f>
        <v>ARCH6007</v>
      </c>
      <c r="B9" s="58">
        <f>TableMCARCH[[#This Row],[Ver]]</f>
        <v>2</v>
      </c>
      <c r="C9" s="58"/>
      <c r="D9" s="56" t="str">
        <f>TableMCARCH[[#This Row],[Structure Line]]</f>
        <v>Architectural Professional Project Delivery</v>
      </c>
      <c r="E9" s="60">
        <f>TableMCARCH[[#This Row],[Credit Points]]</f>
        <v>25</v>
      </c>
      <c r="F9" s="56">
        <v>7</v>
      </c>
      <c r="G9" s="56" t="s">
        <v>148</v>
      </c>
      <c r="H9" s="56">
        <v>2</v>
      </c>
      <c r="I9" s="56" t="s">
        <v>86</v>
      </c>
      <c r="J9" s="56" t="s">
        <v>78</v>
      </c>
      <c r="K9" s="56">
        <v>2</v>
      </c>
      <c r="L9" s="56" t="s">
        <v>104</v>
      </c>
      <c r="M9" s="97">
        <v>25</v>
      </c>
      <c r="N9" s="80">
        <v>44562</v>
      </c>
      <c r="O9" s="80"/>
      <c r="Q9" t="s">
        <v>78</v>
      </c>
      <c r="R9">
        <v>2</v>
      </c>
    </row>
    <row r="10" spans="1:18" x14ac:dyDescent="0.25">
      <c r="A10" s="56" t="str">
        <f>TableMCARCH[[#This Row],[Study Package Code]]</f>
        <v>ARCH6026</v>
      </c>
      <c r="B10" s="58">
        <f>TableMCARCH[[#This Row],[Ver]]</f>
        <v>2</v>
      </c>
      <c r="C10" s="58"/>
      <c r="D10" s="56" t="str">
        <f>TableMCARCH[[#This Row],[Structure Line]]</f>
        <v>Architectural Thesis Project 1</v>
      </c>
      <c r="E10" s="60">
        <f>TableMCARCH[[#This Row],[Credit Points]]</f>
        <v>25</v>
      </c>
      <c r="F10" s="56">
        <v>8</v>
      </c>
      <c r="G10" s="56" t="s">
        <v>148</v>
      </c>
      <c r="H10" s="56">
        <v>2</v>
      </c>
      <c r="I10" s="56" t="s">
        <v>86</v>
      </c>
      <c r="J10" s="56" t="s">
        <v>76</v>
      </c>
      <c r="K10" s="56">
        <v>2</v>
      </c>
      <c r="L10" s="56" t="s">
        <v>110</v>
      </c>
      <c r="M10" s="97">
        <v>25</v>
      </c>
      <c r="N10" s="80">
        <v>45292</v>
      </c>
      <c r="O10" s="80"/>
      <c r="Q10" t="s">
        <v>76</v>
      </c>
      <c r="R10">
        <v>1</v>
      </c>
    </row>
    <row r="11" spans="1:18" x14ac:dyDescent="0.25">
      <c r="A11" s="56" t="str">
        <f>TableMCARCH[[#This Row],[Study Package Code]]</f>
        <v>ARCH6017</v>
      </c>
      <c r="B11" s="58">
        <f>TableMCARCH[[#This Row],[Ver]]</f>
        <v>1</v>
      </c>
      <c r="C11" s="58"/>
      <c r="D11" s="56" t="str">
        <f>TableMCARCH[[#This Row],[Structure Line]]</f>
        <v>Praxis Studio</v>
      </c>
      <c r="E11" s="60">
        <f>TableMCARCH[[#This Row],[Credit Points]]</f>
        <v>50</v>
      </c>
      <c r="F11" s="56">
        <v>9</v>
      </c>
      <c r="G11" s="56" t="s">
        <v>148</v>
      </c>
      <c r="H11" s="56">
        <v>2</v>
      </c>
      <c r="I11" s="56" t="s">
        <v>86</v>
      </c>
      <c r="J11" s="56" t="s">
        <v>82</v>
      </c>
      <c r="K11" s="56">
        <v>1</v>
      </c>
      <c r="L11" s="56" t="s">
        <v>106</v>
      </c>
      <c r="M11" s="97">
        <v>50</v>
      </c>
      <c r="N11" s="80">
        <v>44562</v>
      </c>
      <c r="O11" s="80"/>
      <c r="Q11" t="s">
        <v>82</v>
      </c>
      <c r="R11">
        <v>1</v>
      </c>
    </row>
    <row r="12" spans="1:18" x14ac:dyDescent="0.25">
      <c r="A12" s="56" t="str">
        <f>TableMCARCH[[#This Row],[Study Package Code]]</f>
        <v>ARCH6021</v>
      </c>
      <c r="B12" s="58">
        <f>TableMCARCH[[#This Row],[Ver]]</f>
        <v>1</v>
      </c>
      <c r="C12" s="58"/>
      <c r="D12" s="56" t="str">
        <f>TableMCARCH[[#This Row],[Structure Line]]</f>
        <v>Architectural Practical Experience</v>
      </c>
      <c r="E12" s="60">
        <f>TableMCARCH[[#This Row],[Credit Points]]</f>
        <v>25</v>
      </c>
      <c r="F12" s="56">
        <v>10</v>
      </c>
      <c r="G12" s="56" t="s">
        <v>148</v>
      </c>
      <c r="H12" s="56">
        <v>2</v>
      </c>
      <c r="I12" s="56" t="s">
        <v>87</v>
      </c>
      <c r="J12" s="56" t="s">
        <v>80</v>
      </c>
      <c r="K12" s="56">
        <v>1</v>
      </c>
      <c r="L12" s="56" t="s">
        <v>150</v>
      </c>
      <c r="M12" s="97">
        <v>25</v>
      </c>
      <c r="N12" s="80">
        <v>44562</v>
      </c>
      <c r="O12" s="80"/>
      <c r="Q12" t="s">
        <v>80</v>
      </c>
      <c r="R12">
        <v>1</v>
      </c>
    </row>
    <row r="13" spans="1:18" x14ac:dyDescent="0.25">
      <c r="A13" s="56" t="str">
        <f>TableMCARCH[[#This Row],[Study Package Code]]</f>
        <v>ARCH6009</v>
      </c>
      <c r="B13" s="58">
        <f>TableMCARCH[[#This Row],[Ver]]</f>
        <v>2</v>
      </c>
      <c r="C13" s="58"/>
      <c r="D13" s="56" t="str">
        <f>TableMCARCH[[#This Row],[Structure Line]]</f>
        <v>Architectural Practice Management</v>
      </c>
      <c r="E13" s="60">
        <f>TableMCARCH[[#This Row],[Credit Points]]</f>
        <v>25</v>
      </c>
      <c r="F13" s="56">
        <v>11</v>
      </c>
      <c r="G13" s="56" t="s">
        <v>148</v>
      </c>
      <c r="H13" s="56">
        <v>2</v>
      </c>
      <c r="I13" s="56" t="s">
        <v>87</v>
      </c>
      <c r="J13" s="56" t="s">
        <v>81</v>
      </c>
      <c r="K13" s="56">
        <v>2</v>
      </c>
      <c r="L13" s="56" t="s">
        <v>105</v>
      </c>
      <c r="M13" s="97">
        <v>25</v>
      </c>
      <c r="N13" s="80">
        <v>44562</v>
      </c>
      <c r="O13" s="80"/>
      <c r="Q13" t="s">
        <v>81</v>
      </c>
      <c r="R13">
        <v>2</v>
      </c>
    </row>
    <row r="14" spans="1:18" x14ac:dyDescent="0.25">
      <c r="A14" s="56" t="str">
        <f>TableMCARCH[[#This Row],[Study Package Code]]</f>
        <v>ARCH6019</v>
      </c>
      <c r="B14" s="58">
        <f>TableMCARCH[[#This Row],[Ver]]</f>
        <v>1</v>
      </c>
      <c r="C14" s="58"/>
      <c r="D14" s="56" t="str">
        <f>TableMCARCH[[#This Row],[Structure Line]]</f>
        <v>Architectural Thesis Project 2</v>
      </c>
      <c r="E14" s="60">
        <f>TableMCARCH[[#This Row],[Credit Points]]</f>
        <v>50</v>
      </c>
      <c r="F14" s="56">
        <v>12</v>
      </c>
      <c r="G14" s="56" t="s">
        <v>148</v>
      </c>
      <c r="H14" s="56">
        <v>2</v>
      </c>
      <c r="I14" s="56" t="s">
        <v>87</v>
      </c>
      <c r="J14" s="56" t="s">
        <v>84</v>
      </c>
      <c r="K14" s="56">
        <v>1</v>
      </c>
      <c r="L14" s="56" t="s">
        <v>107</v>
      </c>
      <c r="M14" s="97">
        <v>50</v>
      </c>
      <c r="N14" s="80">
        <v>44562</v>
      </c>
      <c r="O14" s="80"/>
      <c r="Q14" t="s">
        <v>84</v>
      </c>
      <c r="R14">
        <v>1</v>
      </c>
    </row>
    <row r="15" spans="1:18" x14ac:dyDescent="0.25">
      <c r="A15" s="56" t="str">
        <f>TableMCARCH[[#This Row],[Study Package Code]]</f>
        <v>ARCH5008</v>
      </c>
      <c r="B15" s="58">
        <f>TableMCARCH[[#This Row],[Ver]]</f>
        <v>2</v>
      </c>
      <c r="C15" s="58"/>
      <c r="D15" s="56" t="str">
        <f>TableMCARCH[[#This Row],[Structure Line]]</f>
        <v>Advanced Architectural Systems Research Applications</v>
      </c>
      <c r="E15" s="60">
        <f>TableMCARCH[[#This Row],[Credit Points]]</f>
        <v>25</v>
      </c>
      <c r="F15" s="56">
        <v>6</v>
      </c>
      <c r="G15" s="56" t="s">
        <v>69</v>
      </c>
      <c r="H15" s="56">
        <v>1</v>
      </c>
      <c r="I15" s="56" t="s">
        <v>87</v>
      </c>
      <c r="J15" s="56" t="s">
        <v>29</v>
      </c>
      <c r="K15" s="97">
        <v>2</v>
      </c>
      <c r="L15" s="56" t="s">
        <v>98</v>
      </c>
      <c r="M15" s="97">
        <v>25</v>
      </c>
      <c r="N15" s="80">
        <v>43101</v>
      </c>
      <c r="O15" s="80"/>
      <c r="Q15" t="s">
        <v>29</v>
      </c>
      <c r="R15">
        <v>2</v>
      </c>
    </row>
    <row r="16" spans="1:18" x14ac:dyDescent="0.25">
      <c r="A16" s="56" t="str">
        <f>TableMCARCH[[#This Row],[Study Package Code]]</f>
        <v>ARCH5009</v>
      </c>
      <c r="B16" s="58">
        <f>TableMCARCH[[#This Row],[Ver]]</f>
        <v>2</v>
      </c>
      <c r="C16" s="58"/>
      <c r="D16" s="56" t="str">
        <f>TableMCARCH[[#This Row],[Structure Line]]</f>
        <v>Architecture and Culture Research Applications</v>
      </c>
      <c r="E16" s="60">
        <f>TableMCARCH[[#This Row],[Credit Points]]</f>
        <v>25</v>
      </c>
      <c r="F16" s="56">
        <v>6</v>
      </c>
      <c r="G16" s="56" t="s">
        <v>69</v>
      </c>
      <c r="H16" s="56">
        <v>1</v>
      </c>
      <c r="I16" s="56" t="s">
        <v>87</v>
      </c>
      <c r="J16" s="56" t="s">
        <v>99</v>
      </c>
      <c r="K16" s="97">
        <v>2</v>
      </c>
      <c r="L16" s="56" t="s">
        <v>100</v>
      </c>
      <c r="M16" s="97">
        <v>25</v>
      </c>
      <c r="N16" s="80">
        <v>43101</v>
      </c>
      <c r="O16" s="80"/>
      <c r="Q16" t="s">
        <v>99</v>
      </c>
      <c r="R16">
        <v>2</v>
      </c>
    </row>
    <row r="17" spans="1:18" x14ac:dyDescent="0.25">
      <c r="A17" s="56" t="str">
        <f>TableMCARCH[[#This Row],[Study Package Code]]</f>
        <v>GRDE5012</v>
      </c>
      <c r="B17" s="58">
        <f>TableMCARCH[[#This Row],[Ver]]</f>
        <v>1</v>
      </c>
      <c r="C17" s="58"/>
      <c r="D17" s="56" t="str">
        <f>TableMCARCH[[#This Row],[Structure Line]]</f>
        <v>Design Paradigms</v>
      </c>
      <c r="E17" s="60">
        <f>TableMCARCH[[#This Row],[Credit Points]]</f>
        <v>25</v>
      </c>
      <c r="F17" s="56">
        <v>6</v>
      </c>
      <c r="G17" s="56" t="s">
        <v>69</v>
      </c>
      <c r="H17" s="56">
        <v>1</v>
      </c>
      <c r="I17" s="56" t="s">
        <v>87</v>
      </c>
      <c r="J17" s="56" t="s">
        <v>30</v>
      </c>
      <c r="K17" s="97">
        <v>1</v>
      </c>
      <c r="L17" s="56" t="s">
        <v>113</v>
      </c>
      <c r="M17" s="97">
        <v>25</v>
      </c>
      <c r="N17" s="80">
        <v>44197</v>
      </c>
      <c r="O17" s="80"/>
      <c r="Q17" t="s">
        <v>30</v>
      </c>
      <c r="R17">
        <v>1</v>
      </c>
    </row>
    <row r="18" spans="1:18" x14ac:dyDescent="0.25">
      <c r="A18" s="56" t="str">
        <f>TableMCARCH[[#This Row],[Study Package Code]]</f>
        <v>GRDE5013</v>
      </c>
      <c r="B18" s="58">
        <f>TableMCARCH[[#This Row],[Ver]]</f>
        <v>1</v>
      </c>
      <c r="C18" s="58"/>
      <c r="D18" s="56" t="str">
        <f>TableMCARCH[[#This Row],[Structure Line]]</f>
        <v>Design Entrepreneurship</v>
      </c>
      <c r="E18" s="60">
        <f>TableMCARCH[[#This Row],[Credit Points]]</f>
        <v>25</v>
      </c>
      <c r="F18" s="56">
        <v>6</v>
      </c>
      <c r="G18" s="56" t="s">
        <v>69</v>
      </c>
      <c r="H18" s="56">
        <v>1</v>
      </c>
      <c r="I18" s="56" t="s">
        <v>87</v>
      </c>
      <c r="J18" s="56" t="s">
        <v>31</v>
      </c>
      <c r="K18" s="97">
        <v>1</v>
      </c>
      <c r="L18" s="56" t="s">
        <v>114</v>
      </c>
      <c r="M18" s="97">
        <v>25</v>
      </c>
      <c r="N18" s="80">
        <v>44197</v>
      </c>
      <c r="O18" s="80"/>
      <c r="Q18" t="s">
        <v>31</v>
      </c>
      <c r="R18">
        <v>1</v>
      </c>
    </row>
    <row r="19" spans="1:18" x14ac:dyDescent="0.25">
      <c r="A19" s="56" t="str">
        <f>TableMCARCH[[#This Row],[Study Package Code]]</f>
        <v>GRDE5014</v>
      </c>
      <c r="B19" s="58">
        <f>TableMCARCH[[#This Row],[Ver]]</f>
        <v>1</v>
      </c>
      <c r="C19" s="58"/>
      <c r="D19" s="56" t="str">
        <f>TableMCARCH[[#This Row],[Structure Line]]</f>
        <v>Future Interfaces</v>
      </c>
      <c r="E19" s="60">
        <f>TableMCARCH[[#This Row],[Credit Points]]</f>
        <v>25</v>
      </c>
      <c r="F19" s="56">
        <v>6</v>
      </c>
      <c r="G19" s="56" t="s">
        <v>69</v>
      </c>
      <c r="H19" s="56">
        <v>1</v>
      </c>
      <c r="I19" s="56" t="s">
        <v>87</v>
      </c>
      <c r="J19" s="56" t="s">
        <v>32</v>
      </c>
      <c r="K19" s="97">
        <v>1</v>
      </c>
      <c r="L19" s="56" t="s">
        <v>115</v>
      </c>
      <c r="M19" s="97">
        <v>25</v>
      </c>
      <c r="N19" s="80">
        <v>44197</v>
      </c>
      <c r="O19" s="80"/>
      <c r="Q19" t="s">
        <v>32</v>
      </c>
      <c r="R19">
        <v>1</v>
      </c>
    </row>
    <row r="20" spans="1:18" x14ac:dyDescent="0.25">
      <c r="A20" s="56" t="str">
        <f>TableMCARCH[[#This Row],[Study Package Code]]</f>
        <v>PRJM6000</v>
      </c>
      <c r="B20" s="58">
        <f>TableMCARCH[[#This Row],[Ver]]</f>
        <v>1</v>
      </c>
      <c r="C20" s="58"/>
      <c r="D20" s="56" t="str">
        <f>TableMCARCH[[#This Row],[Structure Line]]</f>
        <v>Project Management Overview</v>
      </c>
      <c r="E20" s="60">
        <f>TableMCARCH[[#This Row],[Credit Points]]</f>
        <v>25</v>
      </c>
      <c r="F20" s="56">
        <v>6</v>
      </c>
      <c r="G20" s="56" t="s">
        <v>69</v>
      </c>
      <c r="H20" s="56">
        <v>1</v>
      </c>
      <c r="I20" s="56" t="s">
        <v>87</v>
      </c>
      <c r="J20" s="56" t="s">
        <v>33</v>
      </c>
      <c r="K20" s="97">
        <v>1</v>
      </c>
      <c r="L20" s="56" t="s">
        <v>118</v>
      </c>
      <c r="M20" s="97">
        <v>25</v>
      </c>
      <c r="N20" s="80">
        <v>42005</v>
      </c>
      <c r="O20" s="80"/>
      <c r="Q20" t="s">
        <v>33</v>
      </c>
      <c r="R20">
        <v>1</v>
      </c>
    </row>
    <row r="21" spans="1:18" x14ac:dyDescent="0.25">
      <c r="A21" s="56" t="str">
        <f>TableMCARCH[[#This Row],[Study Package Code]]</f>
        <v>PRJM6001</v>
      </c>
      <c r="B21" s="58">
        <f>TableMCARCH[[#This Row],[Ver]]</f>
        <v>1</v>
      </c>
      <c r="C21" s="58"/>
      <c r="D21" s="56" t="str">
        <f>TableMCARCH[[#This Row],[Structure Line]]</f>
        <v>Project Cost Management</v>
      </c>
      <c r="E21" s="60">
        <f>TableMCARCH[[#This Row],[Credit Points]]</f>
        <v>25</v>
      </c>
      <c r="F21" s="56">
        <v>6</v>
      </c>
      <c r="G21" s="56" t="s">
        <v>69</v>
      </c>
      <c r="H21" s="56">
        <v>1</v>
      </c>
      <c r="I21" s="56" t="s">
        <v>87</v>
      </c>
      <c r="J21" s="56" t="s">
        <v>34</v>
      </c>
      <c r="K21" s="97">
        <v>1</v>
      </c>
      <c r="L21" s="56" t="s">
        <v>119</v>
      </c>
      <c r="M21" s="97">
        <v>25</v>
      </c>
      <c r="N21" s="80">
        <v>42005</v>
      </c>
      <c r="O21" s="80"/>
      <c r="Q21" t="s">
        <v>34</v>
      </c>
      <c r="R21">
        <v>1</v>
      </c>
    </row>
    <row r="22" spans="1:18" x14ac:dyDescent="0.25">
      <c r="A22" s="56" t="str">
        <f>TableMCARCH[[#This Row],[Study Package Code]]</f>
        <v>PRJM6002</v>
      </c>
      <c r="B22" s="58">
        <f>TableMCARCH[[#This Row],[Ver]]</f>
        <v>2</v>
      </c>
      <c r="C22" s="58"/>
      <c r="D22" s="56" t="str">
        <f>TableMCARCH[[#This Row],[Structure Line]]</f>
        <v>Project Planning and Schedule Management</v>
      </c>
      <c r="E22" s="60">
        <f>TableMCARCH[[#This Row],[Credit Points]]</f>
        <v>25</v>
      </c>
      <c r="F22" s="56">
        <v>6</v>
      </c>
      <c r="G22" s="56" t="s">
        <v>69</v>
      </c>
      <c r="H22" s="56">
        <v>1</v>
      </c>
      <c r="I22" s="56" t="s">
        <v>87</v>
      </c>
      <c r="J22" s="56" t="s">
        <v>35</v>
      </c>
      <c r="K22" s="97">
        <v>2</v>
      </c>
      <c r="L22" s="56" t="s">
        <v>122</v>
      </c>
      <c r="M22" s="97">
        <v>25</v>
      </c>
      <c r="N22" s="80">
        <v>45292</v>
      </c>
      <c r="O22" s="80"/>
      <c r="Q22" t="s">
        <v>35</v>
      </c>
      <c r="R22">
        <v>1</v>
      </c>
    </row>
    <row r="23" spans="1:18" x14ac:dyDescent="0.25">
      <c r="A23" s="56" t="str">
        <f>TableMCARCH[[#This Row],[Study Package Code]]</f>
        <v>PRJM6010</v>
      </c>
      <c r="B23" s="58">
        <f>TableMCARCH[[#This Row],[Ver]]</f>
        <v>1</v>
      </c>
      <c r="C23" s="58"/>
      <c r="D23" s="56" t="str">
        <f>TableMCARCH[[#This Row],[Structure Line]]</f>
        <v>Project and People</v>
      </c>
      <c r="E23" s="60">
        <f>TableMCARCH[[#This Row],[Credit Points]]</f>
        <v>25</v>
      </c>
      <c r="F23" s="56">
        <v>6</v>
      </c>
      <c r="G23" s="56" t="s">
        <v>69</v>
      </c>
      <c r="H23" s="56">
        <v>1</v>
      </c>
      <c r="I23" s="56" t="s">
        <v>87</v>
      </c>
      <c r="J23" s="56" t="s">
        <v>36</v>
      </c>
      <c r="K23" s="97">
        <v>1</v>
      </c>
      <c r="L23" s="56" t="s">
        <v>123</v>
      </c>
      <c r="M23" s="97">
        <v>25</v>
      </c>
      <c r="N23" s="80">
        <v>42005</v>
      </c>
      <c r="O23" s="80"/>
      <c r="Q23" t="s">
        <v>36</v>
      </c>
      <c r="R23">
        <v>1</v>
      </c>
    </row>
    <row r="24" spans="1:18" x14ac:dyDescent="0.25">
      <c r="A24" s="56" t="str">
        <f>TableMCARCH[[#This Row],[Study Package Code]]</f>
        <v>SUST5003</v>
      </c>
      <c r="B24" s="58">
        <f>TableMCARCH[[#This Row],[Ver]]</f>
        <v>2</v>
      </c>
      <c r="C24" s="58"/>
      <c r="D24" s="56" t="str">
        <f>TableMCARCH[[#This Row],[Structure Line]]</f>
        <v>Pathways to a Climate Resilient Society</v>
      </c>
      <c r="E24" s="60">
        <f>TableMCARCH[[#This Row],[Credit Points]]</f>
        <v>25</v>
      </c>
      <c r="F24" s="56">
        <v>6</v>
      </c>
      <c r="G24" s="56" t="s">
        <v>69</v>
      </c>
      <c r="H24" s="56">
        <v>1</v>
      </c>
      <c r="I24" s="56" t="s">
        <v>87</v>
      </c>
      <c r="J24" s="56" t="s">
        <v>37</v>
      </c>
      <c r="K24" s="97">
        <v>2</v>
      </c>
      <c r="L24" s="56" t="s">
        <v>124</v>
      </c>
      <c r="M24" s="97">
        <v>25</v>
      </c>
      <c r="N24" s="80">
        <v>43831</v>
      </c>
      <c r="O24" s="80"/>
      <c r="Q24" t="s">
        <v>37</v>
      </c>
      <c r="R24">
        <v>2</v>
      </c>
    </row>
    <row r="25" spans="1:18" x14ac:dyDescent="0.25">
      <c r="A25" s="56" t="str">
        <f>TableMCARCH[[#This Row],[Study Package Code]]</f>
        <v>SUST5005</v>
      </c>
      <c r="B25" s="58">
        <f>TableMCARCH[[#This Row],[Ver]]</f>
        <v>2</v>
      </c>
      <c r="C25" s="58"/>
      <c r="D25" s="56" t="str">
        <f>TableMCARCH[[#This Row],[Structure Line]]</f>
        <v>Future Cities</v>
      </c>
      <c r="E25" s="60">
        <f>TableMCARCH[[#This Row],[Credit Points]]</f>
        <v>25</v>
      </c>
      <c r="F25" s="56">
        <v>6</v>
      </c>
      <c r="G25" s="56" t="s">
        <v>69</v>
      </c>
      <c r="H25" s="56">
        <v>1</v>
      </c>
      <c r="I25" s="56" t="s">
        <v>87</v>
      </c>
      <c r="J25" s="56" t="s">
        <v>38</v>
      </c>
      <c r="K25" s="97">
        <v>2</v>
      </c>
      <c r="L25" s="56" t="s">
        <v>125</v>
      </c>
      <c r="M25" s="97">
        <v>25</v>
      </c>
      <c r="N25" s="80">
        <v>43831</v>
      </c>
      <c r="O25" s="80"/>
      <c r="Q25" t="s">
        <v>38</v>
      </c>
      <c r="R25">
        <v>2</v>
      </c>
    </row>
    <row r="26" spans="1:18" x14ac:dyDescent="0.25">
      <c r="A26" s="56" t="str">
        <f>TableMCARCH[[#This Row],[Study Package Code]]</f>
        <v>SUST5008</v>
      </c>
      <c r="B26" s="58">
        <f>TableMCARCH[[#This Row],[Ver]]</f>
        <v>1</v>
      </c>
      <c r="C26" s="58"/>
      <c r="D26" s="56" t="str">
        <f>TableMCARCH[[#This Row],[Structure Line]]</f>
        <v>Climate Policy</v>
      </c>
      <c r="E26" s="60">
        <f>TableMCARCH[[#This Row],[Credit Points]]</f>
        <v>25</v>
      </c>
      <c r="F26" s="56">
        <v>6</v>
      </c>
      <c r="G26" s="56" t="s">
        <v>69</v>
      </c>
      <c r="H26" s="56">
        <v>1</v>
      </c>
      <c r="I26" s="56" t="s">
        <v>87</v>
      </c>
      <c r="J26" s="56" t="s">
        <v>39</v>
      </c>
      <c r="K26" s="97">
        <v>1</v>
      </c>
      <c r="L26" s="56" t="s">
        <v>127</v>
      </c>
      <c r="M26" s="97">
        <v>25</v>
      </c>
      <c r="N26" s="80">
        <v>42005</v>
      </c>
      <c r="O26" s="80"/>
      <c r="Q26" t="s">
        <v>39</v>
      </c>
      <c r="R26">
        <v>1</v>
      </c>
    </row>
    <row r="27" spans="1:18" x14ac:dyDescent="0.25">
      <c r="A27" s="56" t="str">
        <f>TableMCARCH[[#This Row],[Study Package Code]]</f>
        <v>SUST5018</v>
      </c>
      <c r="B27" s="58">
        <f>TableMCARCH[[#This Row],[Ver]]</f>
        <v>2</v>
      </c>
      <c r="C27" s="58"/>
      <c r="D27" s="56" t="str">
        <f>TableMCARCH[[#This Row],[Structure Line]]</f>
        <v>People and Planet</v>
      </c>
      <c r="E27" s="60">
        <f>TableMCARCH[[#This Row],[Credit Points]]</f>
        <v>25</v>
      </c>
      <c r="F27" s="56">
        <v>6</v>
      </c>
      <c r="G27" s="56" t="s">
        <v>69</v>
      </c>
      <c r="H27" s="56">
        <v>1</v>
      </c>
      <c r="I27" s="56" t="s">
        <v>87</v>
      </c>
      <c r="J27" s="56" t="s">
        <v>40</v>
      </c>
      <c r="K27" s="97">
        <v>2</v>
      </c>
      <c r="L27" s="56" t="s">
        <v>128</v>
      </c>
      <c r="M27" s="97">
        <v>25</v>
      </c>
      <c r="N27" s="80">
        <v>43831</v>
      </c>
      <c r="O27" s="80"/>
      <c r="Q27" t="s">
        <v>40</v>
      </c>
      <c r="R27">
        <v>2</v>
      </c>
    </row>
    <row r="28" spans="1:18" x14ac:dyDescent="0.25">
      <c r="A28" s="56" t="str">
        <f>TableMCARCH[[#This Row],[Study Package Code]]</f>
        <v>URDE5009</v>
      </c>
      <c r="B28" s="58">
        <f>TableMCARCH[[#This Row],[Ver]]</f>
        <v>1</v>
      </c>
      <c r="C28" s="58"/>
      <c r="D28" s="56" t="str">
        <f>TableMCARCH[[#This Row],[Structure Line]]</f>
        <v>Participatory Planning</v>
      </c>
      <c r="E28" s="60">
        <f>TableMCARCH[[#This Row],[Credit Points]]</f>
        <v>25</v>
      </c>
      <c r="F28" s="56">
        <v>6</v>
      </c>
      <c r="G28" s="56" t="s">
        <v>69</v>
      </c>
      <c r="H28" s="56">
        <v>1</v>
      </c>
      <c r="I28" s="56" t="s">
        <v>87</v>
      </c>
      <c r="J28" s="56" t="s">
        <v>41</v>
      </c>
      <c r="K28" s="97">
        <v>1</v>
      </c>
      <c r="L28" s="56" t="s">
        <v>129</v>
      </c>
      <c r="M28" s="97">
        <v>25</v>
      </c>
      <c r="N28" s="80">
        <v>42005</v>
      </c>
      <c r="O28" s="80"/>
      <c r="Q28" t="s">
        <v>41</v>
      </c>
      <c r="R28">
        <v>1</v>
      </c>
    </row>
    <row r="29" spans="1:18" x14ac:dyDescent="0.25">
      <c r="A29" s="56" t="str">
        <f>TableMCARCH[[#This Row],[Study Package Code]]</f>
        <v>URDE5013</v>
      </c>
      <c r="B29" s="58">
        <f>TableMCARCH[[#This Row],[Ver]]</f>
        <v>3</v>
      </c>
      <c r="C29" s="58"/>
      <c r="D29" s="56" t="str">
        <f>TableMCARCH[[#This Row],[Structure Line]]</f>
        <v>Planning Theory and Context</v>
      </c>
      <c r="E29" s="60">
        <f>TableMCARCH[[#This Row],[Credit Points]]</f>
        <v>25</v>
      </c>
      <c r="F29" s="56">
        <v>6</v>
      </c>
      <c r="G29" s="56" t="s">
        <v>69</v>
      </c>
      <c r="H29" s="56">
        <v>1</v>
      </c>
      <c r="I29" s="56" t="s">
        <v>87</v>
      </c>
      <c r="J29" s="56" t="s">
        <v>42</v>
      </c>
      <c r="K29" s="97">
        <v>3</v>
      </c>
      <c r="L29" s="56" t="s">
        <v>130</v>
      </c>
      <c r="M29" s="97">
        <v>25</v>
      </c>
      <c r="N29" s="80">
        <v>44562</v>
      </c>
      <c r="O29" s="80"/>
      <c r="Q29" t="s">
        <v>42</v>
      </c>
      <c r="R29">
        <v>3</v>
      </c>
    </row>
    <row r="30" spans="1:18" x14ac:dyDescent="0.25">
      <c r="A30" s="56" t="str">
        <f>TableMCARCH[[#This Row],[Study Package Code]]</f>
        <v>URDE5027</v>
      </c>
      <c r="B30" s="58">
        <f>TableMCARCH[[#This Row],[Ver]]</f>
        <v>2</v>
      </c>
      <c r="C30" s="58"/>
      <c r="D30" s="56" t="str">
        <f>TableMCARCH[[#This Row],[Structure Line]]</f>
        <v>Development Outcomes</v>
      </c>
      <c r="E30" s="60">
        <f>TableMCARCH[[#This Row],[Credit Points]]</f>
        <v>25</v>
      </c>
      <c r="F30" s="56">
        <v>6</v>
      </c>
      <c r="G30" s="56" t="s">
        <v>69</v>
      </c>
      <c r="H30" s="56">
        <v>1</v>
      </c>
      <c r="I30" s="56" t="s">
        <v>87</v>
      </c>
      <c r="J30" s="56" t="s">
        <v>43</v>
      </c>
      <c r="K30" s="97">
        <v>2</v>
      </c>
      <c r="L30" s="56" t="s">
        <v>133</v>
      </c>
      <c r="M30" s="97">
        <v>25</v>
      </c>
      <c r="N30" s="80">
        <v>45292</v>
      </c>
      <c r="O30" s="80"/>
      <c r="Q30" t="s">
        <v>43</v>
      </c>
      <c r="R30">
        <v>1</v>
      </c>
    </row>
    <row r="31" spans="1:18" x14ac:dyDescent="0.25">
      <c r="A31" s="56" t="str">
        <f>TableMCARCH[[#This Row],[Study Package Code]]</f>
        <v>WORK5000</v>
      </c>
      <c r="B31" s="58">
        <f>TableMCARCH[[#This Row],[Ver]]</f>
        <v>1</v>
      </c>
      <c r="C31" s="58"/>
      <c r="D31" s="56" t="str">
        <f>TableMCARCH[[#This Row],[Structure Line]]</f>
        <v>Work Based Project</v>
      </c>
      <c r="E31" s="60">
        <f>TableMCARCH[[#This Row],[Credit Points]]</f>
        <v>25</v>
      </c>
      <c r="F31" s="56">
        <v>6</v>
      </c>
      <c r="G31" s="56" t="s">
        <v>69</v>
      </c>
      <c r="H31" s="56">
        <v>1</v>
      </c>
      <c r="I31" s="56" t="s">
        <v>87</v>
      </c>
      <c r="J31" s="56" t="s">
        <v>44</v>
      </c>
      <c r="K31" s="97">
        <v>1</v>
      </c>
      <c r="L31" s="56" t="s">
        <v>151</v>
      </c>
      <c r="M31" s="97">
        <v>25</v>
      </c>
      <c r="N31" s="80">
        <v>43101</v>
      </c>
      <c r="O31" s="80"/>
      <c r="Q31" t="s">
        <v>44</v>
      </c>
      <c r="R31">
        <v>1</v>
      </c>
    </row>
    <row r="32" spans="1:18" x14ac:dyDescent="0.25">
      <c r="A32" s="56" t="str">
        <f>TableMCARCH[[#This Row],[Study Package Code]]</f>
        <v>XINO5001</v>
      </c>
      <c r="B32" s="58">
        <f>TableMCARCH[[#This Row],[Ver]]</f>
        <v>2</v>
      </c>
      <c r="C32" s="58"/>
      <c r="D32" s="56" t="str">
        <f>TableMCARCH[[#This Row],[Structure Line]]</f>
        <v>International Study Tour</v>
      </c>
      <c r="E32" s="60">
        <f>TableMCARCH[[#This Row],[Credit Points]]</f>
        <v>25</v>
      </c>
      <c r="F32" s="56">
        <v>6</v>
      </c>
      <c r="G32" s="56" t="s">
        <v>69</v>
      </c>
      <c r="H32" s="56">
        <v>1</v>
      </c>
      <c r="I32" s="56" t="s">
        <v>87</v>
      </c>
      <c r="J32" s="56" t="s">
        <v>45</v>
      </c>
      <c r="K32" s="97">
        <v>2</v>
      </c>
      <c r="L32" s="56" t="s">
        <v>152</v>
      </c>
      <c r="M32" s="97">
        <v>25</v>
      </c>
      <c r="N32" s="80">
        <v>42552</v>
      </c>
      <c r="O32" s="80"/>
      <c r="Q32" t="s">
        <v>45</v>
      </c>
      <c r="R32">
        <v>2</v>
      </c>
    </row>
  </sheetData>
  <conditionalFormatting sqref="O3:O32">
    <cfRule type="notContainsBlanks" dxfId="19" priority="3">
      <formula>LEN(TRIM(O3))&gt;0</formula>
    </cfRule>
  </conditionalFormatting>
  <conditionalFormatting sqref="Q2:R32">
    <cfRule type="expression" dxfId="18" priority="2">
      <formula>Q2&lt;&gt;J2</formula>
    </cfRule>
  </conditionalFormatting>
  <conditionalFormatting sqref="N3:N32">
    <cfRule type="cellIs" dxfId="17" priority="1" operator="equal">
      <formula>45292</formula>
    </cfRule>
  </conditionalFormatting>
  <pageMargins left="0.7" right="0.7" top="0.75" bottom="0.75" header="0.3" footer="0.3"/>
  <pageSetup paperSize="9" orientation="portrait" r:id="rId1"/>
  <tableParts count="2">
    <tablePart r:id="rId2"/>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workbookViewId="0">
      <selection activeCell="A17" sqref="A17"/>
    </sheetView>
  </sheetViews>
  <sheetFormatPr defaultRowHeight="15.75" x14ac:dyDescent="0.25"/>
  <cols>
    <col min="1" max="1" width="39.625" bestFit="1" customWidth="1"/>
    <col min="2" max="2" width="12.875" bestFit="1" customWidth="1"/>
    <col min="4" max="4" width="10" customWidth="1"/>
    <col min="5" max="5" width="9.125" customWidth="1"/>
    <col min="6" max="6" width="16.875" bestFit="1" customWidth="1"/>
    <col min="7" max="7" width="10.375" customWidth="1"/>
  </cols>
  <sheetData>
    <row r="1" spans="1:7" x14ac:dyDescent="0.25">
      <c r="F1" s="81" t="s">
        <v>153</v>
      </c>
      <c r="G1" s="82">
        <v>45335</v>
      </c>
    </row>
    <row r="2" spans="1:7" x14ac:dyDescent="0.25">
      <c r="B2" t="s">
        <v>86</v>
      </c>
      <c r="D2" t="s">
        <v>87</v>
      </c>
    </row>
    <row r="3" spans="1:7" x14ac:dyDescent="0.25">
      <c r="A3" t="s">
        <v>154</v>
      </c>
      <c r="B3" t="s">
        <v>155</v>
      </c>
      <c r="C3" t="s">
        <v>156</v>
      </c>
      <c r="D3" t="s">
        <v>157</v>
      </c>
      <c r="E3" t="s">
        <v>158</v>
      </c>
    </row>
    <row r="4" spans="1:7" x14ac:dyDescent="0.25">
      <c r="A4" t="s">
        <v>58</v>
      </c>
      <c r="B4">
        <v>1</v>
      </c>
    </row>
    <row r="5" spans="1:7" x14ac:dyDescent="0.25">
      <c r="A5" t="s">
        <v>55</v>
      </c>
      <c r="B5">
        <v>1</v>
      </c>
    </row>
    <row r="6" spans="1:7" x14ac:dyDescent="0.25">
      <c r="A6" t="s">
        <v>29</v>
      </c>
      <c r="D6">
        <v>1</v>
      </c>
    </row>
    <row r="7" spans="1:7" x14ac:dyDescent="0.25">
      <c r="A7" t="s">
        <v>59</v>
      </c>
      <c r="B7">
        <v>1</v>
      </c>
      <c r="D7">
        <v>1</v>
      </c>
    </row>
    <row r="8" spans="1:7" x14ac:dyDescent="0.25">
      <c r="A8" t="s">
        <v>70</v>
      </c>
      <c r="B8">
        <v>1</v>
      </c>
      <c r="D8">
        <v>1</v>
      </c>
    </row>
    <row r="9" spans="1:7" x14ac:dyDescent="0.25">
      <c r="A9" t="s">
        <v>78</v>
      </c>
      <c r="B9">
        <v>1</v>
      </c>
      <c r="D9">
        <v>1</v>
      </c>
    </row>
    <row r="10" spans="1:7" x14ac:dyDescent="0.25">
      <c r="A10" t="s">
        <v>81</v>
      </c>
      <c r="D10">
        <v>1</v>
      </c>
    </row>
    <row r="11" spans="1:7" x14ac:dyDescent="0.25">
      <c r="A11" t="s">
        <v>82</v>
      </c>
      <c r="B11">
        <v>1</v>
      </c>
      <c r="D11">
        <v>1</v>
      </c>
    </row>
    <row r="12" spans="1:7" x14ac:dyDescent="0.25">
      <c r="A12" t="s">
        <v>84</v>
      </c>
      <c r="B12">
        <v>1</v>
      </c>
      <c r="D12">
        <v>1</v>
      </c>
      <c r="G12" s="74"/>
    </row>
    <row r="13" spans="1:7" x14ac:dyDescent="0.25">
      <c r="A13" t="s">
        <v>80</v>
      </c>
      <c r="B13">
        <v>1</v>
      </c>
      <c r="D13">
        <v>1</v>
      </c>
    </row>
    <row r="14" spans="1:7" x14ac:dyDescent="0.25">
      <c r="A14" t="s">
        <v>76</v>
      </c>
      <c r="B14">
        <v>1</v>
      </c>
      <c r="D14">
        <v>1</v>
      </c>
    </row>
    <row r="15" spans="1:7" x14ac:dyDescent="0.25">
      <c r="A15" t="s">
        <v>30</v>
      </c>
      <c r="D15">
        <v>1</v>
      </c>
    </row>
    <row r="16" spans="1:7" x14ac:dyDescent="0.25">
      <c r="A16" t="s">
        <v>31</v>
      </c>
      <c r="D16">
        <v>1</v>
      </c>
    </row>
    <row r="17" spans="1:7" x14ac:dyDescent="0.25">
      <c r="A17" t="s">
        <v>32</v>
      </c>
      <c r="D17">
        <v>1</v>
      </c>
    </row>
    <row r="18" spans="1:7" x14ac:dyDescent="0.25">
      <c r="A18" t="s">
        <v>33</v>
      </c>
      <c r="B18">
        <v>1</v>
      </c>
      <c r="C18">
        <v>1</v>
      </c>
      <c r="D18">
        <v>1</v>
      </c>
      <c r="E18">
        <v>1</v>
      </c>
    </row>
    <row r="19" spans="1:7" x14ac:dyDescent="0.25">
      <c r="A19" t="s">
        <v>34</v>
      </c>
      <c r="B19">
        <v>1</v>
      </c>
      <c r="C19">
        <v>1</v>
      </c>
      <c r="D19">
        <v>1</v>
      </c>
      <c r="E19">
        <v>1</v>
      </c>
    </row>
    <row r="20" spans="1:7" x14ac:dyDescent="0.25">
      <c r="A20" t="s">
        <v>35</v>
      </c>
      <c r="B20">
        <v>1</v>
      </c>
      <c r="C20">
        <v>1</v>
      </c>
      <c r="D20">
        <v>1</v>
      </c>
      <c r="E20">
        <v>1</v>
      </c>
    </row>
    <row r="21" spans="1:7" x14ac:dyDescent="0.25">
      <c r="A21" t="s">
        <v>36</v>
      </c>
      <c r="B21">
        <v>1</v>
      </c>
      <c r="C21">
        <v>1</v>
      </c>
      <c r="D21">
        <v>1</v>
      </c>
      <c r="E21">
        <v>1</v>
      </c>
    </row>
    <row r="22" spans="1:7" x14ac:dyDescent="0.25">
      <c r="A22" t="s">
        <v>37</v>
      </c>
      <c r="D22">
        <v>1</v>
      </c>
      <c r="E22">
        <v>1</v>
      </c>
    </row>
    <row r="23" spans="1:7" x14ac:dyDescent="0.25">
      <c r="A23" t="s">
        <v>38</v>
      </c>
      <c r="B23">
        <v>1</v>
      </c>
      <c r="C23">
        <v>1</v>
      </c>
    </row>
    <row r="24" spans="1:7" x14ac:dyDescent="0.25">
      <c r="A24" t="s">
        <v>39</v>
      </c>
      <c r="D24">
        <v>1</v>
      </c>
      <c r="E24">
        <v>1</v>
      </c>
    </row>
    <row r="25" spans="1:7" x14ac:dyDescent="0.25">
      <c r="A25" t="s">
        <v>40</v>
      </c>
      <c r="D25">
        <v>1</v>
      </c>
      <c r="E25">
        <v>1</v>
      </c>
    </row>
    <row r="26" spans="1:7" x14ac:dyDescent="0.25">
      <c r="A26" t="s">
        <v>41</v>
      </c>
      <c r="D26">
        <v>1</v>
      </c>
    </row>
    <row r="27" spans="1:7" x14ac:dyDescent="0.25">
      <c r="A27" t="s">
        <v>42</v>
      </c>
      <c r="B27">
        <v>1</v>
      </c>
    </row>
    <row r="28" spans="1:7" x14ac:dyDescent="0.25">
      <c r="A28" t="s">
        <v>43</v>
      </c>
      <c r="D28">
        <v>1</v>
      </c>
    </row>
    <row r="29" spans="1:7" x14ac:dyDescent="0.25">
      <c r="A29" t="s">
        <v>57</v>
      </c>
      <c r="B29">
        <v>1</v>
      </c>
      <c r="C29">
        <v>1</v>
      </c>
      <c r="D29">
        <v>1</v>
      </c>
      <c r="E29">
        <v>1</v>
      </c>
    </row>
    <row r="30" spans="1:7" x14ac:dyDescent="0.25">
      <c r="A30" s="74" t="s">
        <v>44</v>
      </c>
      <c r="B30" s="74"/>
      <c r="C30" s="74"/>
      <c r="D30" s="74"/>
      <c r="E30" s="74"/>
      <c r="G30" s="90" t="s">
        <v>44</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380bd5d-8f09-40a9-a9cb-2482ec2cd2ca">
      <Terms xmlns="http://schemas.microsoft.com/office/infopath/2007/PartnerControls"/>
    </lcf76f155ced4ddcb4097134ff3c332f>
    <TaxCatchAll xmlns="ba69df13-0c3c-4942-8695-6ca01564010c" xsi:nil="true"/>
    <SharedWithUsers xmlns="ba69df13-0c3c-4942-8695-6ca01564010c">
      <UserInfo>
        <DisplayName/>
        <AccountId xsi:nil="true"/>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D5A8BA5900D0D41A965F85AF3329359" ma:contentTypeVersion="13" ma:contentTypeDescription="Create a new document." ma:contentTypeScope="" ma:versionID="682b5a54bc8341256a7f829b7a189b97">
  <xsd:schema xmlns:xsd="http://www.w3.org/2001/XMLSchema" xmlns:xs="http://www.w3.org/2001/XMLSchema" xmlns:p="http://schemas.microsoft.com/office/2006/metadata/properties" xmlns:ns2="2380bd5d-8f09-40a9-a9cb-2482ec2cd2ca" xmlns:ns3="ba69df13-0c3c-4942-8695-6ca01564010c" targetNamespace="http://schemas.microsoft.com/office/2006/metadata/properties" ma:root="true" ma:fieldsID="6a49c7057010557c7e889b7a3315e425" ns2:_="" ns3:_="">
    <xsd:import namespace="2380bd5d-8f09-40a9-a9cb-2482ec2cd2ca"/>
    <xsd:import namespace="ba69df13-0c3c-4942-8695-6ca01564010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SearchProperties" minOccurs="0"/>
                <xsd:element ref="ns2:MediaServiceDateTaken"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80bd5d-8f09-40a9-a9cb-2482ec2cd2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58b0421-3d9b-4d43-8840-b275eef407cc" ma:termSetId="09814cd3-568e-fe90-9814-8d621ff8fb84" ma:anchorId="fba54fb3-c3e1-fe81-a776-ca4b69148c4d" ma:open="true" ma:isKeyword="false">
      <xsd:complexType>
        <xsd:sequence>
          <xsd:element ref="pc:Terms" minOccurs="0" maxOccurs="1"/>
        </xsd:sequence>
      </xsd:complex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69df13-0c3c-4942-8695-6ca01564010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4f6a6e9f-0001-4698-9992-b49f02fb9f95}" ma:internalName="TaxCatchAll" ma:showField="CatchAllData" ma:web="ba69df13-0c3c-4942-8695-6ca01564010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02FBB4C-6ADF-4262-9F1C-6F0710538C55}">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ba69df13-0c3c-4942-8695-6ca01564010c"/>
    <ds:schemaRef ds:uri="http://schemas.microsoft.com/office/infopath/2007/PartnerControls"/>
    <ds:schemaRef ds:uri="2380bd5d-8f09-40a9-a9cb-2482ec2cd2ca"/>
    <ds:schemaRef ds:uri="http://www.w3.org/XML/1998/namespace"/>
    <ds:schemaRef ds:uri="http://purl.org/dc/dcmitype/"/>
  </ds:schemaRefs>
</ds:datastoreItem>
</file>

<file path=customXml/itemProps2.xml><?xml version="1.0" encoding="utf-8"?>
<ds:datastoreItem xmlns:ds="http://schemas.openxmlformats.org/officeDocument/2006/customXml" ds:itemID="{58D9622E-5CA2-422C-A7EF-5AF7D24ED367}">
  <ds:schemaRefs>
    <ds:schemaRef ds:uri="http://schemas.microsoft.com/sharepoint/v3/contenttype/forms"/>
  </ds:schemaRefs>
</ds:datastoreItem>
</file>

<file path=customXml/itemProps3.xml><?xml version="1.0" encoding="utf-8"?>
<ds:datastoreItem xmlns:ds="http://schemas.openxmlformats.org/officeDocument/2006/customXml" ds:itemID="{F1DF183E-348D-4B9D-904D-CA3CA9B594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80bd5d-8f09-40a9-a9cb-2482ec2cd2ca"/>
    <ds:schemaRef ds:uri="ba69df13-0c3c-4942-8695-6ca0156401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MC-ARCH</vt:lpstr>
      <vt:lpstr>Unitsets</vt:lpstr>
      <vt:lpstr>Handbook</vt:lpstr>
      <vt:lpstr>Structures</vt:lpstr>
      <vt:lpstr>Availabilities</vt:lpstr>
      <vt:lpstr>'MC-ARCH'!Print_Area</vt:lpstr>
      <vt:lpstr>RangeUnitsets</vt:lpstr>
    </vt:vector>
  </TitlesOfParts>
  <Manager/>
  <Company>Curtin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Cook</dc:creator>
  <cp:keywords/>
  <dc:description/>
  <cp:lastModifiedBy>Mark Kerr</cp:lastModifiedBy>
  <cp:revision/>
  <cp:lastPrinted>2024-02-13T02:23:57Z</cp:lastPrinted>
  <dcterms:created xsi:type="dcterms:W3CDTF">2022-02-28T04:48:12Z</dcterms:created>
  <dcterms:modified xsi:type="dcterms:W3CDTF">2024-02-16T05:33:08Z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0x0101007D5A8BA5900D0D41A965F85AF3329359</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