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Y1iQ+ZZHpLcEzPSd0PFZ2fZ5M/H5M0BOb2guEktHUKkknPntDbywy+AVB91bys2TtPEQ+hhr7jN7e5VqjZwmYg==" workbookSaltValue="PGq4g45JkEBXGozXnzwtNw==" workbookSpinCount="100000" lockStructure="1"/>
  <bookViews>
    <workbookView xWindow="0" yWindow="0" windowWidth="28800" windowHeight="13800"/>
  </bookViews>
  <sheets>
    <sheet name="PG Urb &amp; Reg Plan"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Handbook!$A$2:$I$2</definedName>
    <definedName name="_xlnm.Print_Area" localSheetId="0">'PG Urb &amp; Reg Plan'!$A$3:$L$46</definedName>
    <definedName name="RangeOptions">Unitsets!$J$24:$K$42</definedName>
    <definedName name="RangeUnitsets">Unitsets!$J$3:$Q$19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3" l="1"/>
  <c r="I40" i="3"/>
  <c r="H40" i="3"/>
  <c r="G40" i="3"/>
  <c r="J39" i="3"/>
  <c r="I39" i="3"/>
  <c r="H39" i="3"/>
  <c r="G39" i="3"/>
  <c r="J38" i="3"/>
  <c r="I38" i="3"/>
  <c r="H38" i="3"/>
  <c r="G38" i="3"/>
  <c r="J37" i="3"/>
  <c r="I37" i="3"/>
  <c r="H37" i="3"/>
  <c r="G37" i="3"/>
  <c r="J35" i="3"/>
  <c r="I35" i="3"/>
  <c r="H35" i="3"/>
  <c r="G35" i="3"/>
  <c r="J36" i="3"/>
  <c r="I36" i="3"/>
  <c r="H36" i="3"/>
  <c r="G36"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3" i="3"/>
  <c r="I13" i="3"/>
  <c r="H13" i="3"/>
  <c r="G13" i="3"/>
  <c r="J14" i="3"/>
  <c r="I14" i="3"/>
  <c r="H14" i="3"/>
  <c r="G14"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l="1"/>
  <c r="I4" i="3"/>
  <c r="H4" i="3"/>
  <c r="G4" i="3"/>
  <c r="G5" i="5" l="1"/>
  <c r="L24" i="5" l="1"/>
  <c r="A41" i="5" l="1"/>
  <c r="A42" i="5"/>
  <c r="A43" i="5"/>
  <c r="A26" i="5"/>
  <c r="A40" i="5"/>
  <c r="A38" i="5"/>
  <c r="A36" i="5"/>
  <c r="A37" i="5"/>
  <c r="A39" i="5"/>
  <c r="A34" i="5"/>
  <c r="A33" i="5"/>
  <c r="A32" i="5"/>
  <c r="A31" i="5"/>
  <c r="A30" i="5"/>
  <c r="A28" i="5"/>
  <c r="A27" i="5"/>
  <c r="A29" i="5"/>
  <c r="A35" i="5"/>
  <c r="K37" i="5" l="1"/>
  <c r="J37" i="5"/>
  <c r="I37" i="5"/>
  <c r="H37" i="5"/>
  <c r="H28" i="5"/>
  <c r="K28" i="5"/>
  <c r="J28" i="5"/>
  <c r="I28" i="5"/>
  <c r="K36" i="5"/>
  <c r="J36" i="5"/>
  <c r="H36" i="5"/>
  <c r="I36" i="5"/>
  <c r="K27" i="5"/>
  <c r="J27" i="5"/>
  <c r="I27" i="5"/>
  <c r="H27" i="5"/>
  <c r="H30" i="5"/>
  <c r="K30" i="5"/>
  <c r="J30" i="5"/>
  <c r="I30" i="5"/>
  <c r="H38" i="5"/>
  <c r="K38" i="5"/>
  <c r="J38" i="5"/>
  <c r="I38" i="5"/>
  <c r="K40" i="5"/>
  <c r="J40" i="5"/>
  <c r="I40" i="5"/>
  <c r="H40" i="5"/>
  <c r="K32" i="5"/>
  <c r="J32" i="5"/>
  <c r="I32" i="5"/>
  <c r="H32" i="5"/>
  <c r="K26" i="5"/>
  <c r="J26" i="5"/>
  <c r="H26" i="5"/>
  <c r="I26" i="5"/>
  <c r="K31" i="5"/>
  <c r="J31" i="5"/>
  <c r="I31" i="5"/>
  <c r="H31" i="5"/>
  <c r="K33" i="5"/>
  <c r="J33" i="5"/>
  <c r="I33" i="5"/>
  <c r="H33" i="5"/>
  <c r="K43" i="5"/>
  <c r="J43" i="5"/>
  <c r="I43" i="5"/>
  <c r="H43" i="5"/>
  <c r="K35" i="5"/>
  <c r="J35" i="5"/>
  <c r="I35" i="5"/>
  <c r="H35" i="5"/>
  <c r="H34" i="5"/>
  <c r="K34" i="5"/>
  <c r="J34" i="5"/>
  <c r="I34" i="5"/>
  <c r="K42" i="5"/>
  <c r="J42" i="5"/>
  <c r="I42" i="5"/>
  <c r="H42" i="5"/>
  <c r="K29" i="5"/>
  <c r="J29" i="5"/>
  <c r="I29" i="5"/>
  <c r="H29" i="5"/>
  <c r="K39" i="5"/>
  <c r="J39" i="5"/>
  <c r="I39" i="5"/>
  <c r="H39" i="5"/>
  <c r="K41" i="5"/>
  <c r="J41" i="5"/>
  <c r="I41" i="5"/>
  <c r="H41" i="5"/>
  <c r="D41" i="5"/>
  <c r="B41" i="5"/>
  <c r="G41" i="5"/>
  <c r="F41" i="5"/>
  <c r="G43" i="5"/>
  <c r="B43" i="5"/>
  <c r="D43" i="5"/>
  <c r="F43" i="5"/>
  <c r="F42" i="5"/>
  <c r="G42" i="5"/>
  <c r="D42" i="5"/>
  <c r="B42" i="5"/>
  <c r="D37" i="5"/>
  <c r="F37" i="5"/>
  <c r="B37" i="5"/>
  <c r="G37" i="5"/>
  <c r="G36" i="5"/>
  <c r="F36" i="5"/>
  <c r="B36" i="5"/>
  <c r="D36" i="5"/>
  <c r="G38" i="5"/>
  <c r="F38" i="5"/>
  <c r="D38" i="5"/>
  <c r="B38" i="5"/>
  <c r="B39" i="5"/>
  <c r="D39" i="5"/>
  <c r="F39" i="5"/>
  <c r="G39" i="5"/>
  <c r="G40" i="5"/>
  <c r="B40" i="5"/>
  <c r="D40" i="5"/>
  <c r="F40" i="5"/>
  <c r="B1" i="3"/>
  <c r="C1" i="3" s="1"/>
  <c r="D1" i="3" s="1"/>
  <c r="E1" i="3" s="1"/>
  <c r="F1" i="3" s="1"/>
  <c r="G1" i="3" s="1"/>
  <c r="H1" i="3" s="1"/>
  <c r="I1" i="3" s="1"/>
  <c r="J1" i="3" s="1"/>
  <c r="K1" i="3" s="1"/>
  <c r="L1" i="3" s="1"/>
  <c r="M1" i="3" s="1"/>
  <c r="A8" i="8" l="1"/>
  <c r="B8" i="8"/>
  <c r="D8" i="8"/>
  <c r="E8" i="8"/>
  <c r="E3" i="8" l="1"/>
  <c r="E4" i="8"/>
  <c r="E5" i="8"/>
  <c r="E6" i="8"/>
  <c r="E7" i="8"/>
  <c r="E9" i="8"/>
  <c r="E10" i="8"/>
  <c r="D3" i="8"/>
  <c r="D4" i="8"/>
  <c r="D5" i="8"/>
  <c r="D6" i="8"/>
  <c r="D7" i="8"/>
  <c r="D9" i="8"/>
  <c r="D10" i="8"/>
  <c r="B3" i="8"/>
  <c r="B4" i="8"/>
  <c r="B5" i="8"/>
  <c r="B6" i="8"/>
  <c r="B7" i="8"/>
  <c r="B9" i="8"/>
  <c r="B10" i="8"/>
  <c r="A3" i="8"/>
  <c r="A4" i="8"/>
  <c r="A5" i="8"/>
  <c r="A6" i="8"/>
  <c r="A7" i="8"/>
  <c r="A9" i="8"/>
  <c r="A10" i="8"/>
  <c r="L35" i="3" l="1"/>
  <c r="L13" i="3"/>
  <c r="L5" i="3"/>
  <c r="L15" i="3"/>
  <c r="L23" i="3"/>
  <c r="L32" i="3"/>
  <c r="L10" i="3"/>
  <c r="L25" i="3"/>
  <c r="L9" i="3"/>
  <c r="L16" i="3"/>
  <c r="L24" i="3"/>
  <c r="L34" i="3"/>
  <c r="L37" i="3"/>
  <c r="L17" i="3"/>
  <c r="L28" i="3"/>
  <c r="L31" i="3"/>
  <c r="L4" i="3"/>
  <c r="L39" i="3"/>
  <c r="L6" i="3"/>
  <c r="L18" i="3"/>
  <c r="L26" i="3"/>
  <c r="L40" i="3"/>
  <c r="L36" i="3"/>
  <c r="L12" i="3"/>
  <c r="L30" i="3"/>
  <c r="L14" i="3"/>
  <c r="L7" i="3"/>
  <c r="L19" i="3"/>
  <c r="L27" i="3"/>
  <c r="L33" i="3"/>
  <c r="L8" i="3"/>
  <c r="L22" i="3"/>
  <c r="L11" i="3"/>
  <c r="L20" i="3"/>
  <c r="L29" i="3"/>
  <c r="L38" i="3"/>
  <c r="L21" i="3"/>
  <c r="A14" i="8" l="1"/>
  <c r="E14" i="8" l="1"/>
  <c r="E15" i="8"/>
  <c r="E16" i="8"/>
  <c r="E17" i="8"/>
  <c r="E18" i="8"/>
  <c r="E19" i="8"/>
  <c r="E20" i="8"/>
  <c r="E21" i="8"/>
  <c r="E22" i="8"/>
  <c r="E23" i="8"/>
  <c r="E24" i="8"/>
  <c r="E25" i="8"/>
  <c r="E26" i="8"/>
  <c r="E27" i="8"/>
  <c r="E28" i="8"/>
  <c r="E29" i="8"/>
  <c r="E30" i="8"/>
  <c r="E31" i="8"/>
  <c r="E32" i="8"/>
  <c r="E33" i="8"/>
  <c r="E34" i="8"/>
  <c r="E35" i="8"/>
  <c r="E36" i="8"/>
  <c r="E37" i="8"/>
  <c r="E38" i="8"/>
  <c r="D14" i="8"/>
  <c r="D15" i="8"/>
  <c r="D16" i="8"/>
  <c r="D17" i="8"/>
  <c r="D18" i="8"/>
  <c r="D19" i="8"/>
  <c r="D20" i="8"/>
  <c r="D21" i="8"/>
  <c r="D22" i="8"/>
  <c r="D23" i="8"/>
  <c r="D24" i="8"/>
  <c r="D25" i="8"/>
  <c r="D26" i="8"/>
  <c r="D27" i="8"/>
  <c r="D28" i="8"/>
  <c r="D29" i="8"/>
  <c r="D30" i="8"/>
  <c r="D31" i="8"/>
  <c r="D32" i="8"/>
  <c r="D33" i="8"/>
  <c r="D34" i="8"/>
  <c r="D35" i="8"/>
  <c r="D36" i="8"/>
  <c r="D37" i="8"/>
  <c r="D38" i="8"/>
  <c r="B14" i="8"/>
  <c r="B15" i="8"/>
  <c r="B16" i="8"/>
  <c r="B17" i="8"/>
  <c r="B18" i="8"/>
  <c r="B19" i="8"/>
  <c r="B20" i="8"/>
  <c r="B21" i="8"/>
  <c r="B22" i="8"/>
  <c r="B23" i="8"/>
  <c r="B24" i="8"/>
  <c r="B25" i="8"/>
  <c r="B26" i="8"/>
  <c r="B27" i="8"/>
  <c r="B28" i="8"/>
  <c r="B29" i="8"/>
  <c r="B30" i="8"/>
  <c r="B31" i="8"/>
  <c r="B32" i="8"/>
  <c r="B33" i="8"/>
  <c r="B34" i="8"/>
  <c r="B35" i="8"/>
  <c r="B36" i="8"/>
  <c r="B37" i="8"/>
  <c r="B38" i="8"/>
  <c r="A15" i="8"/>
  <c r="A16" i="8"/>
  <c r="A17" i="8"/>
  <c r="A18" i="8"/>
  <c r="A19" i="8"/>
  <c r="A20" i="8"/>
  <c r="A21" i="8"/>
  <c r="A22" i="8"/>
  <c r="A23" i="8"/>
  <c r="A24" i="8"/>
  <c r="A25" i="8"/>
  <c r="A26" i="8"/>
  <c r="A27" i="8"/>
  <c r="A28" i="8"/>
  <c r="A29" i="8"/>
  <c r="A30" i="8"/>
  <c r="A31" i="8"/>
  <c r="A32" i="8"/>
  <c r="A33" i="8"/>
  <c r="A34" i="8"/>
  <c r="A35" i="8"/>
  <c r="A36" i="8"/>
  <c r="A37" i="8"/>
  <c r="A38" i="8"/>
  <c r="M35" i="3" l="1"/>
  <c r="M13" i="3"/>
  <c r="M11" i="3"/>
  <c r="M5" i="3"/>
  <c r="M34" i="3"/>
  <c r="M7" i="3"/>
  <c r="M4" i="3"/>
  <c r="M12" i="3"/>
  <c r="M31" i="3"/>
  <c r="M23" i="3"/>
  <c r="M24" i="3"/>
  <c r="M27" i="3"/>
  <c r="M15" i="3"/>
  <c r="M22" i="3"/>
  <c r="M38" i="3"/>
  <c r="M36" i="3"/>
  <c r="M28" i="3"/>
  <c r="M19" i="3"/>
  <c r="M14" i="3"/>
  <c r="M29" i="3"/>
  <c r="M40" i="3"/>
  <c r="M39" i="3"/>
  <c r="M21" i="3"/>
  <c r="M16" i="3"/>
  <c r="M32" i="3"/>
  <c r="M20" i="3"/>
  <c r="M26" i="3"/>
  <c r="M25" i="3"/>
  <c r="M9" i="3"/>
  <c r="M37" i="3"/>
  <c r="M8" i="3"/>
  <c r="M18" i="3"/>
  <c r="M17" i="3"/>
  <c r="M10" i="3"/>
  <c r="M30" i="3"/>
  <c r="M33" i="3"/>
  <c r="M6" i="3"/>
  <c r="G35" i="5"/>
  <c r="F35" i="5"/>
  <c r="D35" i="5"/>
  <c r="B35" i="5"/>
  <c r="G34" i="5"/>
  <c r="F34" i="5"/>
  <c r="D34" i="5"/>
  <c r="B34" i="5"/>
  <c r="G33" i="5"/>
  <c r="F33" i="5"/>
  <c r="D33" i="5"/>
  <c r="B33" i="5"/>
  <c r="G32" i="5"/>
  <c r="F32" i="5"/>
  <c r="D32" i="5"/>
  <c r="B32" i="5"/>
  <c r="G31" i="5"/>
  <c r="F31" i="5"/>
  <c r="D31" i="5"/>
  <c r="B31" i="5"/>
  <c r="G30" i="5"/>
  <c r="F30" i="5"/>
  <c r="D30" i="5"/>
  <c r="B30" i="5"/>
  <c r="G29" i="5"/>
  <c r="F29" i="5"/>
  <c r="D29" i="5"/>
  <c r="B29" i="5"/>
  <c r="G28" i="5"/>
  <c r="F28" i="5"/>
  <c r="D28" i="5"/>
  <c r="B28" i="5"/>
  <c r="G27" i="5"/>
  <c r="F27" i="5"/>
  <c r="D27" i="5"/>
  <c r="B27" i="5"/>
  <c r="G26" i="5"/>
  <c r="F26" i="5"/>
  <c r="D26" i="5"/>
  <c r="B26" i="5"/>
  <c r="L5" i="5" l="1"/>
  <c r="A10" i="5" s="1"/>
  <c r="G6" i="5"/>
  <c r="A21" i="5" l="1"/>
  <c r="A11" i="5"/>
  <c r="A20" i="5"/>
  <c r="A16" i="5"/>
  <c r="A14" i="5"/>
  <c r="A12" i="5"/>
  <c r="A19" i="5"/>
  <c r="A9" i="5"/>
  <c r="A17" i="5"/>
  <c r="A15" i="5"/>
  <c r="A22" i="5"/>
  <c r="K19" i="5" l="1"/>
  <c r="J19" i="5"/>
  <c r="H19" i="5"/>
  <c r="I19" i="5"/>
  <c r="K14" i="5"/>
  <c r="J14" i="5"/>
  <c r="I14" i="5"/>
  <c r="H14" i="5"/>
  <c r="K16" i="5"/>
  <c r="J16" i="5"/>
  <c r="H16" i="5"/>
  <c r="I16" i="5"/>
  <c r="K12" i="5"/>
  <c r="J12" i="5"/>
  <c r="I12" i="5"/>
  <c r="H12" i="5"/>
  <c r="K22" i="5"/>
  <c r="I22" i="5"/>
  <c r="H22" i="5"/>
  <c r="J22" i="5"/>
  <c r="I10" i="5"/>
  <c r="H10" i="5"/>
  <c r="K10" i="5"/>
  <c r="J10" i="5"/>
  <c r="K15" i="5"/>
  <c r="I15" i="5"/>
  <c r="H15" i="5"/>
  <c r="J15" i="5"/>
  <c r="K20" i="5"/>
  <c r="I20" i="5"/>
  <c r="H20" i="5"/>
  <c r="J20" i="5"/>
  <c r="K17" i="5"/>
  <c r="I17" i="5"/>
  <c r="H17" i="5"/>
  <c r="J17" i="5"/>
  <c r="K11" i="5"/>
  <c r="J11" i="5"/>
  <c r="H11" i="5"/>
  <c r="I11" i="5"/>
  <c r="K9" i="5"/>
  <c r="J9" i="5"/>
  <c r="I9" i="5"/>
  <c r="H9" i="5"/>
  <c r="K21" i="5"/>
  <c r="J21" i="5"/>
  <c r="I21" i="5"/>
  <c r="H21" i="5"/>
  <c r="E19" i="5"/>
  <c r="E20" i="5" s="1"/>
  <c r="E21" i="5" s="1"/>
  <c r="E22" i="5" s="1"/>
  <c r="E14" i="5"/>
  <c r="E15" i="5" s="1"/>
  <c r="E16" i="5" s="1"/>
  <c r="E17" i="5" s="1"/>
  <c r="E9" i="5"/>
  <c r="E10" i="5" s="1"/>
  <c r="E11" i="5" s="1"/>
  <c r="E12" i="5" s="1"/>
  <c r="G14" i="5" l="1"/>
  <c r="F14" i="5"/>
  <c r="B14" i="5"/>
  <c r="G12" i="5"/>
  <c r="F12" i="5"/>
  <c r="B12" i="5"/>
  <c r="B15" i="5"/>
  <c r="G15" i="5"/>
  <c r="F15" i="5"/>
  <c r="G11" i="5"/>
  <c r="F11" i="5"/>
  <c r="B11" i="5"/>
  <c r="G16" i="5"/>
  <c r="F16" i="5"/>
  <c r="B16" i="5"/>
  <c r="G10" i="5"/>
  <c r="F10" i="5"/>
  <c r="B10" i="5"/>
  <c r="G17" i="5"/>
  <c r="F17" i="5"/>
  <c r="B17" i="5"/>
  <c r="G9" i="5"/>
  <c r="F9" i="5"/>
  <c r="B9" i="5"/>
  <c r="G19" i="5"/>
  <c r="F19" i="5"/>
  <c r="B19" i="5"/>
  <c r="G22" i="5"/>
  <c r="F22" i="5"/>
  <c r="B22" i="5"/>
  <c r="G20" i="5"/>
  <c r="F20" i="5"/>
  <c r="B20" i="5"/>
  <c r="G21" i="5"/>
  <c r="F21" i="5"/>
  <c r="B21" i="5"/>
  <c r="D19" i="5"/>
  <c r="D22" i="5"/>
  <c r="D20" i="5"/>
  <c r="D21" i="5"/>
  <c r="D15" i="5"/>
  <c r="D16" i="5"/>
  <c r="D14" i="5"/>
  <c r="D17" i="5"/>
  <c r="D11" i="5"/>
  <c r="D12" i="5"/>
  <c r="D10" i="5"/>
  <c r="D9" i="5"/>
</calcChain>
</file>

<file path=xl/comments1.xml><?xml version="1.0" encoding="utf-8"?>
<comments xmlns="http://schemas.openxmlformats.org/spreadsheetml/2006/main">
  <authors>
    <author>Mark Kerr</author>
  </authors>
  <commentList>
    <comment ref="K20" authorId="0" shapeId="0">
      <text>
        <r>
          <rPr>
            <b/>
            <sz val="9"/>
            <color indexed="81"/>
            <rFont val="Tahoma"/>
            <family val="2"/>
          </rPr>
          <t>Mark Kerr:</t>
        </r>
        <r>
          <rPr>
            <sz val="9"/>
            <color indexed="81"/>
            <rFont val="Tahoma"/>
            <family val="2"/>
          </rPr>
          <t xml:space="preserve">
Alt Cores to be represented as available unit. Confirmed by CC (FP) verbally on 9/06/2023.</t>
        </r>
      </text>
    </comment>
  </commentList>
</comments>
</file>

<file path=xl/sharedStrings.xml><?xml version="1.0" encoding="utf-8"?>
<sst xmlns="http://schemas.openxmlformats.org/spreadsheetml/2006/main" count="564" uniqueCount="182">
  <si>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</si>
  <si>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</si>
  <si>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</si>
  <si>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</si>
  <si>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</si>
  <si>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</si>
  <si>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</si>
  <si>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</si>
  <si>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</si>
  <si>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</si>
  <si>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</si>
  <si>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Choose your Planning Course (drop-down list)</t>
  </si>
  <si>
    <t>Course version:</t>
  </si>
  <si>
    <t>Commencing:</t>
  </si>
  <si>
    <t>Choose your commencing study period (drop-down list)</t>
  </si>
  <si>
    <t>Credits to Complete:</t>
  </si>
  <si>
    <t>2024 Availabilities</t>
  </si>
  <si>
    <t>Year 1</t>
  </si>
  <si>
    <t>Study Period</t>
  </si>
  <si>
    <t>Pre-Requisite(s)</t>
  </si>
  <si>
    <t>CP</t>
  </si>
  <si>
    <t>Sem1 BEN</t>
  </si>
  <si>
    <t>Sem1 FO</t>
  </si>
  <si>
    <t>Sem2 BEN</t>
  </si>
  <si>
    <t>Sem2 FO</t>
  </si>
  <si>
    <t>Progress</t>
  </si>
  <si>
    <t>Year 2</t>
  </si>
  <si>
    <t>Alternate Core / 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</si>
  <si>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</si>
  <si>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</si>
  <si>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</si>
  <si>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</si>
  <si>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PLANNING</t>
  </si>
  <si>
    <t>GC-DEVPLNSem1</t>
  </si>
  <si>
    <t>GC-DEVPLNSem2</t>
  </si>
  <si>
    <t>MG-URPLAN2Sem1</t>
  </si>
  <si>
    <t>MG-URPLAN2Sem2</t>
  </si>
  <si>
    <t>Y1Sem1</t>
  </si>
  <si>
    <t>URDE5024</t>
  </si>
  <si>
    <t>Y1Sem2</t>
  </si>
  <si>
    <t>URDE5002</t>
  </si>
  <si>
    <t>URDE5009</t>
  </si>
  <si>
    <t>URDE5029</t>
  </si>
  <si>
    <t>URDE5013</t>
  </si>
  <si>
    <t>URDE3001</t>
  </si>
  <si>
    <t>Version</t>
  </si>
  <si>
    <t>Credit Points</t>
  </si>
  <si>
    <t>Effective Date</t>
  </si>
  <si>
    <t>Akari Update</t>
  </si>
  <si>
    <t>GEOG5005</t>
  </si>
  <si>
    <t>URDE5028</t>
  </si>
  <si>
    <t>URDE6006</t>
  </si>
  <si>
    <t>Graduate Certificate in Development Planning</t>
  </si>
  <si>
    <t>GC-DEVPLN</t>
  </si>
  <si>
    <t>v.2</t>
  </si>
  <si>
    <t>100 credit points required</t>
  </si>
  <si>
    <t>Sem1; Sem2</t>
  </si>
  <si>
    <t>URDE5001</t>
  </si>
  <si>
    <t>URDE5027</t>
  </si>
  <si>
    <t>AltCore2</t>
  </si>
  <si>
    <t>AltCore1</t>
  </si>
  <si>
    <t>Master of Urban and Regional Planning</t>
  </si>
  <si>
    <t>MG-URPLAN2</t>
  </si>
  <si>
    <t>300 credit points required</t>
  </si>
  <si>
    <t>URDE5005</t>
  </si>
  <si>
    <t>START</t>
  </si>
  <si>
    <t>Next</t>
  </si>
  <si>
    <t>Semester 1 (February - June)</t>
  </si>
  <si>
    <t>Sem1</t>
  </si>
  <si>
    <t>Sem2</t>
  </si>
  <si>
    <t>Y2Sem1</t>
  </si>
  <si>
    <t>URDE5025</t>
  </si>
  <si>
    <t>Y2Sem2</t>
  </si>
  <si>
    <t>Semester 2 (July - November)</t>
  </si>
  <si>
    <t>Option</t>
  </si>
  <si>
    <t>URDE6000</t>
  </si>
  <si>
    <t>-</t>
  </si>
  <si>
    <t>Pending approval by CC for 2024</t>
  </si>
  <si>
    <t>Alt Cores Note</t>
  </si>
  <si>
    <t>50CP Unit</t>
  </si>
  <si>
    <t>RangeOptions</t>
  </si>
  <si>
    <t>AltCore3</t>
  </si>
  <si>
    <t>URDE1010</t>
  </si>
  <si>
    <t>URDE2007</t>
  </si>
  <si>
    <t xml:space="preserve"> </t>
  </si>
  <si>
    <t>AltCore4</t>
  </si>
  <si>
    <t>URDE2006</t>
  </si>
  <si>
    <t>URDE3002</t>
  </si>
  <si>
    <t>PRJM6000</t>
  </si>
  <si>
    <t>PRJM6002</t>
  </si>
  <si>
    <t>PRJM6003</t>
  </si>
  <si>
    <t>PRJM6004</t>
  </si>
  <si>
    <t>SUST5005</t>
  </si>
  <si>
    <t>SUST5008</t>
  </si>
  <si>
    <t>SUST5018</t>
  </si>
  <si>
    <t>SUST5020</t>
  </si>
  <si>
    <t>SUST5024</t>
  </si>
  <si>
    <t>SUST5001</t>
  </si>
  <si>
    <t>Semester 1</t>
  </si>
  <si>
    <t>Semester 2</t>
  </si>
  <si>
    <t>Title</t>
  </si>
  <si>
    <t>S1INT</t>
  </si>
  <si>
    <t>S1FO</t>
  </si>
  <si>
    <t>S2INT</t>
  </si>
  <si>
    <t>S2FO</t>
  </si>
  <si>
    <t>NOTES</t>
  </si>
  <si>
    <t>Please note this is a 50CP Unit</t>
  </si>
  <si>
    <t>--</t>
  </si>
  <si>
    <t>Not relevant to this course / study sequence</t>
  </si>
  <si>
    <t>Study either URDE1010 or URDE2007 (see below)</t>
  </si>
  <si>
    <t>See below</t>
  </si>
  <si>
    <t>Study either URDE2006 or URDE3002 (see below)</t>
  </si>
  <si>
    <t>Study either GEOG5005 or URDE5028 (see below)</t>
  </si>
  <si>
    <t>Study either URDE5001 or URDE5027 (see below)</t>
  </si>
  <si>
    <t>Human Geography</t>
  </si>
  <si>
    <t>None</t>
  </si>
  <si>
    <t>Study an Option Unit from the list below</t>
  </si>
  <si>
    <t>Project Management Overview</t>
  </si>
  <si>
    <t>Project Planning and Schedule Management</t>
  </si>
  <si>
    <t>New Version 2024</t>
  </si>
  <si>
    <t>PRJM6002.PO</t>
  </si>
  <si>
    <t>Project Time Management</t>
  </si>
  <si>
    <t>Phasing Out</t>
  </si>
  <si>
    <t>Project Risk Management</t>
  </si>
  <si>
    <t>Project Procurement Management</t>
  </si>
  <si>
    <t>Urban Design for Sustainability</t>
  </si>
  <si>
    <t>No 2024 Availability, removed from Option list presented to students.</t>
  </si>
  <si>
    <t>Future Cities</t>
  </si>
  <si>
    <t>Climate Policy</t>
  </si>
  <si>
    <t>People and Planet</t>
  </si>
  <si>
    <t>Sustainability, Climate Change and Economics</t>
  </si>
  <si>
    <t>Sustainable Waste Management</t>
  </si>
  <si>
    <t>Urban Transport Systems</t>
  </si>
  <si>
    <t>Planning for Housing</t>
  </si>
  <si>
    <t>Site Planning</t>
  </si>
  <si>
    <t>URDE1002</t>
  </si>
  <si>
    <r>
      <t xml:space="preserve">Pre Req not available to MG-URPLAN2 students.
</t>
    </r>
    <r>
      <rPr>
        <sz val="10"/>
        <color rgb="FF00B050"/>
        <rFont val="Arial"/>
        <family val="2"/>
      </rPr>
      <t>09/06/2023 - Confirmed CC (FP) will continue to manage this on an ad hoc basis.</t>
    </r>
  </si>
  <si>
    <t>Professional Practice in Urban and Regional Planning 1</t>
  </si>
  <si>
    <t>Urban Regeneration</t>
  </si>
  <si>
    <t>Local Planning</t>
  </si>
  <si>
    <t>Planning for Regions</t>
  </si>
  <si>
    <t>Planning Dissertation Preparation</t>
  </si>
  <si>
    <t>URDE5013 AND URDE6006</t>
  </si>
  <si>
    <r>
      <t xml:space="preserve">Semester 2 starters Pre Req issue
</t>
    </r>
    <r>
      <rPr>
        <sz val="10"/>
        <color rgb="FF00B050"/>
        <rFont val="Arial"/>
        <family val="2"/>
      </rPr>
      <t>9/06/2023 - Sending CC (FP) Akari downloads to confirm URDE5013 can be removed as a Pre Req, awaiting confirmation. No reply received.</t>
    </r>
  </si>
  <si>
    <t>Participatory Planning</t>
  </si>
  <si>
    <t>Planning Theory and Context</t>
  </si>
  <si>
    <t>Introduction to Planning</t>
  </si>
  <si>
    <t>Planning Law</t>
  </si>
  <si>
    <t>Development Outcomes</t>
  </si>
  <si>
    <t>URDE5027.PO</t>
  </si>
  <si>
    <t>Development Assessment</t>
  </si>
  <si>
    <t>Urban Analysis</t>
  </si>
  <si>
    <t>Governance for Planning</t>
  </si>
  <si>
    <t>Planning Masters Dissertation</t>
  </si>
  <si>
    <t>Design and Built Environment Research Methods</t>
  </si>
  <si>
    <t>Effective:</t>
  </si>
  <si>
    <t>Downloaded:</t>
  </si>
  <si>
    <t>OUA Code</t>
  </si>
  <si>
    <t>CPs</t>
  </si>
  <si>
    <t>Column4</t>
  </si>
  <si>
    <t>Component Type</t>
  </si>
  <si>
    <t>Year Level</t>
  </si>
  <si>
    <t>Study Package Code</t>
  </si>
  <si>
    <t>Structure Line</t>
  </si>
  <si>
    <t>Effective</t>
  </si>
  <si>
    <t>Discont.</t>
  </si>
  <si>
    <t>SPK</t>
  </si>
  <si>
    <t>Core</t>
  </si>
  <si>
    <t>NA</t>
  </si>
  <si>
    <t>AltCore</t>
  </si>
  <si>
    <t>Choose GEOG5005 or URDE5028</t>
  </si>
  <si>
    <t>Choose URDE5027 or URDE5001</t>
  </si>
  <si>
    <t>Choose Options</t>
  </si>
  <si>
    <t>Choose URDE1010 or URDE2007</t>
  </si>
  <si>
    <t>Choose URDE2006 or URDE3002</t>
  </si>
  <si>
    <t>Count of Availability Available to Students Flag</t>
  </si>
  <si>
    <t>Downloaded 2024:</t>
  </si>
  <si>
    <t>Row Labels</t>
  </si>
  <si>
    <t>Internal</t>
  </si>
  <si>
    <t>Online</t>
  </si>
  <si>
    <t>Internal2</t>
  </si>
  <si>
    <t>Online3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</si>
</sst>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sz val="12"/>
      <name val="Calibri"/>
      <family val="2"/>
      <scheme val="minor"/>
    </font>
    <font>
      <b/>
      <i/>
      <sz val="12"/>
      <color rgb="FFC00000"/>
      <name val="Calibri"/>
      <family val="2"/>
      <scheme val="minor"/>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sz val="9"/>
      <color indexed="81"/>
      <name val="Tahoma"/>
      <family val="2"/>
    </font>
    <font>
      <b/>
      <sz val="9"/>
      <color indexed="81"/>
      <name val="Tahoma"/>
      <family val="2"/>
    </font>
    <font>
      <sz val="10"/>
      <color rgb="FF00B050"/>
      <name val="Arial"/>
      <family val="2"/>
    </font>
    <font>
      <sz val="12"/>
      <color rgb="FF00B050"/>
      <name val="Calibri"/>
      <family val="2"/>
      <scheme val="minor"/>
    </font>
    <font>
      <sz val="12"/>
      <color rgb="FFFF0000"/>
      <name val="Calibri"/>
      <family val="2"/>
      <scheme val="minor"/>
    </font>
    <font>
      <sz val="12"/>
      <name val="Calibri"/>
      <family val="2"/>
      <scheme val="minor"/>
    </font>
    <font>
      <sz val="8"/>
      <color rgb="FF00B050"/>
      <name val="Arial"/>
      <family val="2"/>
    </font>
    <font>
      <b/>
      <sz val="11"/>
      <color rgb="FF0D4B6D"/>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F2F2F2"/>
        <bgColor indexed="64"/>
      </patternFill>
    </fill>
    <fill>
      <patternFill patternType="solid">
        <fgColor rgb="FF0D4B6D"/>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s>
  <cellStyleXfs count="3">
    <xf numFmtId="0" fontId="0" fillId="0" borderId="0"/>
    <xf numFmtId="0" fontId="1" fillId="0" borderId="0"/>
    <xf numFmtId="0" fontId="28" fillId="0" borderId="0" applyNumberFormat="0" applyFill="0" applyBorder="0" applyAlignment="0" applyProtection="0"/>
  </cellStyleXfs>
  <cellXfs count="223">
    <xf numFmtId="0" fontId="0" fillId="0" borderId="0" xfId="0"/>
    <xf numFmtId="0" fontId="2" fillId="3" borderId="1" xfId="0" applyFont="1" applyFill="1" applyBorder="1"/>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2" fillId="3" borderId="2" xfId="0" applyFont="1" applyFill="1" applyBorder="1" applyAlignment="1">
      <alignment horizontal="right" vertical="center"/>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5" fillId="5" borderId="0" xfId="0" applyFont="1" applyFill="1"/>
    <xf numFmtId="0" fontId="5" fillId="5" borderId="0" xfId="0" applyFont="1" applyFill="1" applyAlignment="1">
      <alignment horizontal="center"/>
    </xf>
    <xf numFmtId="0" fontId="7" fillId="0" borderId="0" xfId="0" applyFont="1" applyAlignment="1">
      <alignment horizontal="center"/>
    </xf>
    <xf numFmtId="0" fontId="16" fillId="0" borderId="0" xfId="0" applyFont="1"/>
    <xf numFmtId="0" fontId="5" fillId="5" borderId="0" xfId="0" applyFont="1" applyFill="1" applyAlignment="1">
      <alignment horizontal="left"/>
    </xf>
    <xf numFmtId="0" fontId="5" fillId="5" borderId="7" xfId="0" applyFont="1" applyFill="1" applyBorder="1" applyAlignment="1">
      <alignment horizontal="center"/>
    </xf>
    <xf numFmtId="0" fontId="5" fillId="5" borderId="6" xfId="0" applyFont="1" applyFill="1" applyBorder="1" applyAlignment="1">
      <alignment horizontal="left"/>
    </xf>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22" fillId="2" borderId="18" xfId="1" applyFont="1" applyFill="1" applyBorder="1" applyAlignment="1" applyProtection="1">
      <alignment horizontal="left" vertical="center" wrapText="1"/>
      <protection locked="0"/>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8" fillId="0" borderId="0" xfId="0" applyFont="1" applyAlignment="1">
      <alignment horizontal="center"/>
    </xf>
    <xf numFmtId="0" fontId="5" fillId="5" borderId="8" xfId="0" applyFont="1" applyFill="1" applyBorder="1" applyAlignment="1">
      <alignment horizontal="left"/>
    </xf>
    <xf numFmtId="0" fontId="4" fillId="0" borderId="6"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right" vertical="center"/>
    </xf>
    <xf numFmtId="0" fontId="4" fillId="0" borderId="23" xfId="0" applyFont="1" applyBorder="1" applyAlignment="1">
      <alignment horizontal="center" vertical="center"/>
    </xf>
    <xf numFmtId="0" fontId="3" fillId="8" borderId="0" xfId="0" applyFont="1" applyFill="1" applyAlignment="1">
      <alignment horizontal="center" vertic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0" xfId="0" applyAlignment="1">
      <alignment vertical="center"/>
    </xf>
    <xf numFmtId="0" fontId="0" fillId="0" borderId="33" xfId="0" applyBorder="1" applyAlignment="1">
      <alignment vertical="center"/>
    </xf>
    <xf numFmtId="0" fontId="0" fillId="0" borderId="34" xfId="0" applyBorder="1" applyAlignment="1">
      <alignment horizontal="center" vertical="center"/>
    </xf>
    <xf numFmtId="0" fontId="0" fillId="0" borderId="35" xfId="0" applyBorder="1" applyAlignment="1">
      <alignment vertical="center"/>
    </xf>
    <xf numFmtId="0" fontId="0" fillId="0" borderId="36" xfId="0" applyBorder="1" applyAlignment="1">
      <alignment horizontal="center" vertical="center"/>
    </xf>
    <xf numFmtId="0" fontId="0" fillId="0" borderId="36" xfId="0" applyBorder="1" applyAlignment="1">
      <alignment vertical="center"/>
    </xf>
    <xf numFmtId="0" fontId="0" fillId="0" borderId="37" xfId="0" applyBorder="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4" fillId="5" borderId="8" xfId="0" applyFont="1" applyFill="1" applyBorder="1" applyAlignment="1">
      <alignment horizontal="left"/>
    </xf>
    <xf numFmtId="0" fontId="2" fillId="3" borderId="41" xfId="0" applyFont="1" applyFill="1" applyBorder="1" applyAlignment="1">
      <alignment horizontal="righ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5" fillId="0" borderId="0" xfId="0" applyFont="1" applyAlignment="1">
      <alignment horizontal="right"/>
    </xf>
    <xf numFmtId="14" fontId="45" fillId="0" borderId="0" xfId="0" applyNumberFormat="1" applyFont="1"/>
    <xf numFmtId="0" fontId="10" fillId="10" borderId="0" xfId="0" applyFont="1" applyFill="1"/>
    <xf numFmtId="0" fontId="7" fillId="10" borderId="0" xfId="0" applyFont="1" applyFill="1"/>
    <xf numFmtId="0" fontId="8" fillId="10" borderId="0" xfId="0" applyFont="1" applyFill="1"/>
    <xf numFmtId="0" fontId="6" fillId="10" borderId="0" xfId="0" applyFont="1" applyFill="1"/>
    <xf numFmtId="0" fontId="10" fillId="7" borderId="0" xfId="0" applyFont="1" applyFill="1" applyAlignment="1">
      <alignment horizontal="center"/>
    </xf>
    <xf numFmtId="0" fontId="10" fillId="7" borderId="6" xfId="0" applyFont="1" applyFill="1" applyBorder="1" applyAlignment="1">
      <alignment horizontal="center"/>
    </xf>
    <xf numFmtId="0" fontId="6" fillId="7" borderId="0" xfId="0" applyFont="1" applyFill="1" applyAlignment="1">
      <alignment horizontal="center"/>
    </xf>
    <xf numFmtId="0" fontId="10" fillId="7" borderId="7" xfId="0" applyFont="1" applyFill="1" applyBorder="1" applyAlignment="1">
      <alignment horizontal="center"/>
    </xf>
    <xf numFmtId="0" fontId="10" fillId="7" borderId="39" xfId="0" applyFont="1" applyFill="1" applyBorder="1" applyAlignment="1">
      <alignment horizontal="center"/>
    </xf>
    <xf numFmtId="0" fontId="10" fillId="7" borderId="8" xfId="0" applyFont="1" applyFill="1" applyBorder="1" applyAlignment="1">
      <alignment horizontal="center"/>
    </xf>
    <xf numFmtId="0" fontId="6" fillId="7" borderId="8" xfId="0" applyFont="1" applyFill="1" applyBorder="1" applyAlignment="1">
      <alignment horizontal="center"/>
    </xf>
    <xf numFmtId="0" fontId="10" fillId="7" borderId="40" xfId="0" applyFont="1" applyFill="1" applyBorder="1" applyAlignment="1">
      <alignment horizontal="center"/>
    </xf>
    <xf numFmtId="0" fontId="46" fillId="0" borderId="0" xfId="0" applyFont="1" applyAlignment="1">
      <alignment horizontal="right"/>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5" xfId="0" applyFont="1" applyFill="1" applyBorder="1" applyAlignment="1">
      <alignment horizontal="left"/>
    </xf>
    <xf numFmtId="0" fontId="3" fillId="0" borderId="26" xfId="0" applyFont="1" applyBorder="1" applyAlignment="1">
      <alignment horizontal="center" vertical="center"/>
    </xf>
    <xf numFmtId="0" fontId="29" fillId="11" borderId="0" xfId="2" applyFont="1" applyFill="1" applyAlignment="1" applyProtection="1">
      <alignment vertical="center"/>
    </xf>
    <xf numFmtId="0" fontId="28" fillId="11" borderId="0" xfId="2" applyFill="1" applyAlignment="1" applyProtection="1">
      <alignment vertical="center"/>
    </xf>
    <xf numFmtId="0" fontId="10" fillId="7" borderId="3" xfId="0" applyFont="1" applyFill="1" applyBorder="1" applyAlignment="1">
      <alignment horizontal="center"/>
    </xf>
    <xf numFmtId="0" fontId="10" fillId="7" borderId="4" xfId="0" applyFont="1" applyFill="1" applyBorder="1" applyAlignment="1">
      <alignment horizontal="center"/>
    </xf>
    <xf numFmtId="0" fontId="6" fillId="7" borderId="4" xfId="0" applyFont="1" applyFill="1" applyBorder="1" applyAlignment="1">
      <alignment horizontal="center"/>
    </xf>
    <xf numFmtId="0" fontId="10" fillId="7" borderId="5" xfId="0" applyFont="1" applyFill="1" applyBorder="1" applyAlignment="1">
      <alignment horizontal="center"/>
    </xf>
    <xf numFmtId="0" fontId="53" fillId="0" borderId="0" xfId="0" applyFont="1" applyAlignment="1">
      <alignment horizontal="center"/>
    </xf>
    <xf numFmtId="0" fontId="47" fillId="2" borderId="0" xfId="1" applyFont="1" applyFill="1" applyAlignment="1" applyProtection="1">
      <alignment vertical="center"/>
      <protection locked="0"/>
    </xf>
    <xf numFmtId="0" fontId="48" fillId="2" borderId="0" xfId="1" applyFont="1" applyFill="1" applyAlignment="1" applyProtection="1">
      <alignment vertical="center"/>
      <protection locked="0"/>
    </xf>
    <xf numFmtId="0" fontId="45" fillId="0" borderId="0" xfId="0" applyFont="1" applyAlignment="1">
      <alignment horizontal="left"/>
    </xf>
    <xf numFmtId="0" fontId="45" fillId="0" borderId="0" xfId="0" applyFont="1" applyAlignment="1">
      <alignment horizontal="center"/>
    </xf>
    <xf numFmtId="0" fontId="8" fillId="0" borderId="0" xfId="0" applyFont="1" applyAlignment="1">
      <alignment horizontal="left" wrapText="1"/>
    </xf>
    <xf numFmtId="0" fontId="10" fillId="0" borderId="0" xfId="0" applyFont="1" applyAlignment="1">
      <alignment horizontal="left" wrapText="1"/>
    </xf>
    <xf numFmtId="14" fontId="0" fillId="0" borderId="0" xfId="0" applyNumberFormat="1" applyAlignment="1">
      <alignment vertical="center"/>
    </xf>
    <xf numFmtId="0" fontId="0" fillId="12" borderId="0" xfId="0" applyFill="1"/>
    <xf numFmtId="14" fontId="0" fillId="12" borderId="0" xfId="0" applyNumberFormat="1" applyFill="1"/>
    <xf numFmtId="0" fontId="11" fillId="0" borderId="30" xfId="0" applyFont="1" applyBorder="1" applyAlignment="1">
      <alignment horizontal="center"/>
    </xf>
    <xf numFmtId="0" fontId="11" fillId="0" borderId="32" xfId="0" applyFont="1" applyBorder="1" applyAlignment="1">
      <alignment horizontal="center"/>
    </xf>
    <xf numFmtId="0" fontId="11" fillId="0" borderId="33" xfId="0" applyFont="1" applyBorder="1" applyAlignment="1">
      <alignment horizontal="center"/>
    </xf>
    <xf numFmtId="0" fontId="11" fillId="0" borderId="34" xfId="0" applyFont="1" applyBorder="1" applyAlignment="1">
      <alignment horizontal="center"/>
    </xf>
    <xf numFmtId="0" fontId="3" fillId="0" borderId="34" xfId="0" applyFont="1" applyBorder="1" applyAlignment="1">
      <alignment horizontal="center"/>
    </xf>
    <xf numFmtId="0" fontId="11" fillId="0" borderId="35" xfId="0" applyFont="1" applyBorder="1" applyAlignment="1">
      <alignment horizontal="center"/>
    </xf>
    <xf numFmtId="0" fontId="11" fillId="0" borderId="37" xfId="0" applyFont="1" applyBorder="1" applyAlignment="1">
      <alignment horizontal="center"/>
    </xf>
    <xf numFmtId="0" fontId="11" fillId="0" borderId="0" xfId="0" applyFont="1" applyAlignment="1">
      <alignment horizontal="center"/>
    </xf>
    <xf numFmtId="0" fontId="10" fillId="14" borderId="0" xfId="0" applyFont="1" applyFill="1" applyAlignment="1">
      <alignment horizontal="right"/>
    </xf>
    <xf numFmtId="0" fontId="54" fillId="12" borderId="0" xfId="0" applyFont="1" applyFill="1"/>
    <xf numFmtId="0" fontId="5" fillId="5" borderId="1" xfId="0" applyFont="1" applyFill="1" applyBorder="1" applyAlignment="1">
      <alignment horizontal="left" textRotation="90"/>
    </xf>
    <xf numFmtId="0" fontId="5" fillId="5" borderId="41" xfId="0" applyFont="1" applyFill="1" applyBorder="1" applyAlignment="1">
      <alignment horizontal="left" textRotation="90"/>
    </xf>
    <xf numFmtId="0" fontId="10" fillId="7" borderId="6" xfId="0" applyFont="1" applyFill="1" applyBorder="1" applyAlignment="1">
      <alignment horizontal="center" wrapText="1"/>
    </xf>
    <xf numFmtId="0" fontId="8" fillId="7" borderId="6" xfId="0" applyFont="1" applyFill="1" applyBorder="1" applyAlignment="1">
      <alignment horizontal="center"/>
    </xf>
    <xf numFmtId="0" fontId="8" fillId="7" borderId="7" xfId="0" applyFont="1" applyFill="1" applyBorder="1" applyAlignment="1">
      <alignment horizontal="center"/>
    </xf>
    <xf numFmtId="0" fontId="7" fillId="7" borderId="6" xfId="0" applyFont="1" applyFill="1" applyBorder="1" applyAlignment="1">
      <alignment horizontal="center"/>
    </xf>
    <xf numFmtId="0" fontId="6" fillId="7" borderId="6" xfId="0" applyFont="1" applyFill="1" applyBorder="1" applyAlignment="1">
      <alignment horizontal="center"/>
    </xf>
    <xf numFmtId="0" fontId="6" fillId="7" borderId="7" xfId="0" applyFont="1" applyFill="1" applyBorder="1" applyAlignment="1">
      <alignment horizontal="center"/>
    </xf>
    <xf numFmtId="14" fontId="10" fillId="0" borderId="0" xfId="0" applyNumberFormat="1" applyFont="1" applyAlignment="1">
      <alignment horizontal="center"/>
    </xf>
    <xf numFmtId="0" fontId="45" fillId="14" borderId="0" xfId="0" applyFont="1" applyFill="1" applyAlignment="1">
      <alignment horizontal="left"/>
    </xf>
    <xf numFmtId="0" fontId="55" fillId="0" borderId="0" xfId="0" applyFont="1" applyAlignment="1">
      <alignment horizontal="left"/>
    </xf>
    <xf numFmtId="14" fontId="0" fillId="0" borderId="0" xfId="0" applyNumberFormat="1"/>
    <xf numFmtId="0" fontId="56" fillId="0" borderId="7" xfId="0" applyFont="1" applyBorder="1" applyAlignment="1">
      <alignment horizontal="center" vertical="center"/>
    </xf>
    <xf numFmtId="0" fontId="4" fillId="9" borderId="0" xfId="0" applyFont="1" applyFill="1" applyAlignment="1">
      <alignment horizontal="center" vertical="center"/>
    </xf>
    <xf numFmtId="0" fontId="4" fillId="9" borderId="7" xfId="0" applyFont="1" applyFill="1" applyBorder="1" applyAlignment="1">
      <alignment horizontal="center" vertical="center"/>
    </xf>
    <xf numFmtId="0" fontId="4" fillId="9" borderId="40" xfId="0" applyFont="1" applyFill="1" applyBorder="1" applyAlignment="1">
      <alignment horizontal="center" vertical="center"/>
    </xf>
    <xf numFmtId="0" fontId="4" fillId="9" borderId="8" xfId="0" applyFont="1" applyFill="1" applyBorder="1" applyAlignment="1">
      <alignment horizontal="center" vertical="center"/>
    </xf>
    <xf numFmtId="0" fontId="22" fillId="13" borderId="15" xfId="1" applyFont="1" applyFill="1" applyBorder="1" applyAlignment="1" applyProtection="1">
      <alignment horizontal="center" vertical="center" wrapText="1"/>
      <protection locked="0"/>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vertical="center"/>
    </xf>
    <xf numFmtId="0" fontId="18" fillId="0" borderId="0" xfId="1" applyFont="1" applyProtection="1"/>
    <xf numFmtId="0" fontId="39" fillId="6" borderId="12" xfId="1" applyFont="1" applyFill="1" applyBorder="1" applyAlignment="1" applyProtection="1">
      <alignment horizontal="left" vertical="center" wrapText="1"/>
    </xf>
    <xf numFmtId="0" fontId="39" fillId="6"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19" fillId="11" borderId="14" xfId="1" applyFont="1" applyFill="1" applyBorder="1" applyAlignment="1" applyProtection="1">
      <alignment horizontal="right" vertical="center"/>
    </xf>
    <xf numFmtId="0" fontId="49" fillId="11" borderId="14" xfId="1" applyFont="1" applyFill="1" applyBorder="1" applyAlignment="1" applyProtection="1">
      <alignment horizontal="center" vertical="center"/>
    </xf>
    <xf numFmtId="0" fontId="42" fillId="11" borderId="14" xfId="1" applyFont="1" applyFill="1" applyBorder="1" applyAlignment="1" applyProtection="1">
      <alignment vertical="center"/>
    </xf>
    <xf numFmtId="0" fontId="1" fillId="0" borderId="0" xfId="1" applyAlignment="1" applyProtection="1">
      <alignment horizontal="center"/>
    </xf>
    <xf numFmtId="0" fontId="22" fillId="2" borderId="0" xfId="1" applyFont="1" applyFill="1" applyAlignment="1" applyProtection="1">
      <alignment horizontal="right" vertical="center" indent="1"/>
    </xf>
    <xf numFmtId="0" fontId="20" fillId="2" borderId="0" xfId="1" applyFont="1" applyFill="1" applyAlignment="1" applyProtection="1">
      <alignment vertical="center"/>
    </xf>
    <xf numFmtId="0" fontId="38"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2"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6" borderId="0" xfId="1" applyFont="1" applyFill="1" applyAlignment="1" applyProtection="1">
      <alignment horizontal="center" vertical="center"/>
    </xf>
    <xf numFmtId="0" fontId="23" fillId="6" borderId="0" xfId="1" applyFont="1" applyFill="1" applyAlignment="1" applyProtection="1">
      <alignment horizontal="left" vertical="center" indent="1"/>
    </xf>
    <xf numFmtId="0" fontId="23" fillId="6" borderId="0" xfId="1" applyFont="1" applyFill="1" applyAlignment="1" applyProtection="1">
      <alignment vertical="center"/>
    </xf>
    <xf numFmtId="0" fontId="23" fillId="6" borderId="19" xfId="1" applyFont="1" applyFill="1" applyBorder="1" applyAlignment="1" applyProtection="1">
      <alignment horizontal="left" vertical="center"/>
    </xf>
    <xf numFmtId="0" fontId="23" fillId="6" borderId="0" xfId="1" applyFont="1" applyFill="1" applyAlignment="1" applyProtection="1">
      <alignment horizontal="left" vertical="center"/>
    </xf>
    <xf numFmtId="0" fontId="23" fillId="6" borderId="15"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6" borderId="0" xfId="1" applyFont="1" applyFill="1" applyAlignment="1" applyProtection="1">
      <alignment horizontal="center" vertical="center" wrapText="1"/>
    </xf>
    <xf numFmtId="0" fontId="23" fillId="6" borderId="19" xfId="1" applyFont="1" applyFill="1" applyBorder="1" applyAlignment="1" applyProtection="1">
      <alignment horizontal="center" vertical="center" wrapText="1"/>
    </xf>
    <xf numFmtId="0" fontId="23" fillId="6" borderId="15"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1"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3" borderId="11" xfId="1" applyFont="1" applyFill="1" applyBorder="1" applyAlignment="1" applyProtection="1">
      <alignment horizontal="center" vertical="center" wrapText="1"/>
    </xf>
    <xf numFmtId="0" fontId="22" fillId="13" borderId="0" xfId="1" applyFont="1" applyFill="1" applyAlignment="1" applyProtection="1">
      <alignment horizontal="center" vertical="center" wrapText="1"/>
    </xf>
    <xf numFmtId="0" fontId="22" fillId="13" borderId="0" xfId="1" applyFont="1" applyFill="1" applyAlignment="1" applyProtection="1">
      <alignment vertical="center" wrapText="1"/>
    </xf>
    <xf numFmtId="0" fontId="25" fillId="13" borderId="0" xfId="1" applyFont="1" applyFill="1" applyAlignment="1" applyProtection="1">
      <alignment horizontal="left" vertical="center" wrapText="1"/>
    </xf>
    <xf numFmtId="0" fontId="43" fillId="13" borderId="19" xfId="1" applyFont="1" applyFill="1" applyBorder="1" applyAlignment="1" applyProtection="1">
      <alignment horizontal="center" vertical="center" wrapText="1"/>
    </xf>
    <xf numFmtId="0" fontId="43" fillId="13" borderId="0" xfId="1" applyFont="1" applyFill="1" applyAlignment="1" applyProtection="1">
      <alignment horizontal="center" vertical="center" wrapText="1"/>
    </xf>
    <xf numFmtId="0" fontId="43" fillId="13" borderId="1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1"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17" xfId="1" applyFont="1" applyBorder="1" applyAlignment="1" applyProtection="1">
      <alignment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2" fillId="2" borderId="0" xfId="1" applyFont="1" applyFill="1" applyProtection="1"/>
    <xf numFmtId="0" fontId="41" fillId="6" borderId="0" xfId="1" applyFont="1" applyFill="1" applyAlignment="1" applyProtection="1">
      <alignment horizontal="left" vertical="center" readingOrder="1"/>
    </xf>
    <xf numFmtId="0" fontId="38" fillId="6" borderId="0" xfId="1" applyFont="1" applyFill="1" applyAlignment="1" applyProtection="1">
      <alignment horizontal="left" vertical="center" readingOrder="1"/>
    </xf>
    <xf numFmtId="0" fontId="21" fillId="6" borderId="0" xfId="1" applyFont="1" applyFill="1" applyAlignment="1" applyProtection="1">
      <alignment horizontal="left" vertical="center" readingOrder="1"/>
    </xf>
    <xf numFmtId="0" fontId="41" fillId="6" borderId="0" xfId="1" applyFont="1" applyFill="1" applyAlignment="1" applyProtection="1">
      <alignment horizontal="center" vertical="center" readingOrder="1"/>
    </xf>
    <xf numFmtId="0" fontId="23" fillId="6" borderId="19" xfId="1" applyFont="1" applyFill="1" applyBorder="1" applyAlignment="1" applyProtection="1">
      <alignment vertical="center" readingOrder="1"/>
    </xf>
    <xf numFmtId="0" fontId="23" fillId="6" borderId="0" xfId="1" applyFont="1" applyFill="1" applyAlignment="1" applyProtection="1">
      <alignment vertical="center" readingOrder="1"/>
    </xf>
    <xf numFmtId="0" fontId="41" fillId="6" borderId="0" xfId="1" applyFont="1" applyFill="1" applyAlignment="1" applyProtection="1">
      <alignment vertical="center" readingOrder="1"/>
    </xf>
    <xf numFmtId="0" fontId="41" fillId="6" borderId="15" xfId="1" applyFont="1" applyFill="1" applyBorder="1" applyAlignment="1" applyProtection="1">
      <alignment vertical="center" readingOrder="1"/>
    </xf>
    <xf numFmtId="0" fontId="57" fillId="6" borderId="0" xfId="1" applyFont="1" applyFill="1" applyAlignment="1" applyProtection="1">
      <alignment horizontal="right" vertical="center" readingOrder="1"/>
    </xf>
    <xf numFmtId="0" fontId="1" fillId="0" borderId="0" xfId="1" applyAlignment="1" applyProtection="1">
      <alignment horizontal="center" vertical="center"/>
    </xf>
    <xf numFmtId="0" fontId="38" fillId="6" borderId="0" xfId="1" applyFont="1" applyFill="1" applyAlignment="1" applyProtection="1">
      <alignment horizontal="center" vertical="center"/>
    </xf>
    <xf numFmtId="0" fontId="23" fillId="6" borderId="0" xfId="1" applyFont="1" applyFill="1" applyAlignment="1" applyProtection="1">
      <alignment horizontal="center" vertical="top"/>
    </xf>
    <xf numFmtId="0" fontId="1" fillId="0" borderId="0" xfId="1" applyAlignment="1" applyProtection="1">
      <alignment horizontal="center" vertical="top"/>
    </xf>
    <xf numFmtId="0" fontId="37" fillId="0" borderId="16" xfId="1" applyFont="1" applyBorder="1" applyAlignment="1" applyProtection="1">
      <alignment horizontal="center" vertical="center"/>
    </xf>
    <xf numFmtId="0" fontId="37" fillId="0" borderId="17" xfId="1" applyFont="1" applyBorder="1" applyAlignment="1" applyProtection="1">
      <alignment horizontal="center" vertical="center"/>
    </xf>
    <xf numFmtId="0" fontId="37" fillId="0" borderId="17" xfId="1" applyFont="1" applyBorder="1" applyAlignment="1" applyProtection="1">
      <alignment vertical="center"/>
    </xf>
    <xf numFmtId="0" fontId="37" fillId="0" borderId="17" xfId="1" applyFont="1" applyBorder="1" applyAlignment="1" applyProtection="1">
      <alignment horizontal="center" vertical="center" wrapText="1"/>
    </xf>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cellXfs>
  <cellStyles count="3">
    <cellStyle name="Hyperlink" xfId="2" builtinId="8"/>
    <cellStyle name="Normal" xfId="0" builtinId="0"/>
    <cellStyle name="Normal 2" xfId="1"/>
  </cellStyles>
  <dxfs count="77">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vertical="center" textRotation="0" wrapText="0" indent="0" justifyLastLine="0" shrinkToFit="0" readingOrder="0"/>
    </dxf>
    <dxf>
      <numFmt numFmtId="19" formatCode="d/mm/yyyy"/>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ill>
        <patternFill>
          <bgColor theme="0" tint="-0.14996795556505021"/>
        </patternFill>
      </fill>
    </dxf>
    <dxf>
      <font>
        <b/>
        <i/>
      </font>
      <fill>
        <patternFill>
          <bgColor theme="0" tint="-0.24994659260841701"/>
        </patternFill>
      </fill>
    </dxf>
    <dxf>
      <font>
        <b/>
        <i/>
        <color rgb="FFFF0000"/>
      </font>
    </dxf>
  </dxfs>
  <tableStyles count="0" defaultTableStyle="TableStyleMedium2" defaultPivotStyle="PivotStyleLight16"/>
  <colors>
    <mruColors>
      <color rgb="FF0D4B6D"/>
      <color rgb="FFF49AC1"/>
      <color rgb="FFB4FFFF"/>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180976</xdr:colOff>
      <xdr:row>3</xdr:row>
      <xdr:rowOff>57153</xdr:rowOff>
    </xdr:from>
    <xdr:to>
      <xdr:col>21</xdr:col>
      <xdr:colOff>323851</xdr:colOff>
      <xdr:row>23</xdr:row>
      <xdr:rowOff>152400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277476" y="561978"/>
          <a:ext cx="5629275" cy="48291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Certificate in Development Planning &amp;</a:t>
          </a:r>
        </a:p>
        <a:p>
          <a:pPr algn="ctr"/>
          <a:r>
            <a:rPr lang="en-AU" sz="1000" b="1">
              <a:latin typeface="Segoe UI" panose="020B0502040204020203" pitchFamily="34" charset="0"/>
              <a:ea typeface="Segoe UI" panose="020B0502040204020203" pitchFamily="34" charset="0"/>
              <a:cs typeface="Segoe UI" panose="020B0502040204020203" pitchFamily="34" charset="0"/>
            </a:rPr>
            <a:t>Master of Urban and Regional Planning</a:t>
          </a:r>
        </a:p>
        <a:p>
          <a:endParaRPr lang="en-AU" sz="1000">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Course &amp; Commencing Study Period.</a:t>
          </a:r>
          <a:endParaRPr lang="en-AU" sz="1000">
            <a:effectLst/>
          </a:endParaRP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000" b="0">
              <a:latin typeface="Segoe UI" panose="020B0502040204020203" pitchFamily="34" charset="0"/>
              <a:ea typeface="Segoe UI" panose="020B0502040204020203" pitchFamily="34" charset="0"/>
              <a:cs typeface="Segoe UI" panose="020B0502040204020203" pitchFamily="34" charset="0"/>
            </a:rPr>
            <a:t>This planner shows the recommended sequence for </a:t>
          </a:r>
          <a:r>
            <a:rPr lang="en-AU" sz="1000" b="1">
              <a:latin typeface="Segoe UI" panose="020B0502040204020203" pitchFamily="34" charset="0"/>
              <a:ea typeface="Segoe UI" panose="020B0502040204020203" pitchFamily="34" charset="0"/>
              <a:cs typeface="Segoe UI" panose="020B0502040204020203" pitchFamily="34" charset="0"/>
            </a:rPr>
            <a:t>full-time study </a:t>
          </a:r>
          <a:r>
            <a:rPr lang="en-AU" sz="1000" b="0">
              <a:latin typeface="Segoe UI" panose="020B0502040204020203" pitchFamily="34" charset="0"/>
              <a:ea typeface="Segoe UI" panose="020B0502040204020203" pitchFamily="34" charset="0"/>
              <a:cs typeface="Segoe UI" panose="020B0502040204020203" pitchFamily="34" charset="0"/>
            </a:rPr>
            <a:t>based on your study period of commencement. The standard full-time study load is </a:t>
          </a:r>
          <a:r>
            <a:rPr lang="en-AU" sz="1000" b="1">
              <a:latin typeface="Segoe UI" panose="020B0502040204020203" pitchFamily="34" charset="0"/>
              <a:ea typeface="Segoe UI" panose="020B0502040204020203" pitchFamily="34" charset="0"/>
              <a:cs typeface="Segoe UI" panose="020B0502040204020203" pitchFamily="34" charset="0"/>
            </a:rPr>
            <a:t>100 credit points per semester</a:t>
          </a:r>
          <a:r>
            <a:rPr lang="en-AU" sz="1000" b="0">
              <a:latin typeface="Segoe UI" panose="020B0502040204020203" pitchFamily="34" charset="0"/>
              <a:ea typeface="Segoe UI" panose="020B0502040204020203" pitchFamily="34" charset="0"/>
              <a:cs typeface="Segoe UI" panose="020B0502040204020203" pitchFamily="34" charset="0"/>
            </a:rPr>
            <a:t>. Units may not be offered in every study period and may not be available at the time that you wish to study them. Your progression in the degree may be affected if you do not follow the recommended sequence of enrolment. </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000" b="0">
              <a:latin typeface="Segoe UI" panose="020B0502040204020203" pitchFamily="34" charset="0"/>
              <a:ea typeface="Segoe UI" panose="020B0502040204020203" pitchFamily="34" charset="0"/>
              <a:cs typeface="Segoe UI" panose="020B0502040204020203" pitchFamily="34" charset="0"/>
            </a:rPr>
            <a:t>please contact your Course Coordinator </a:t>
          </a:r>
          <a:r>
            <a:rPr lang="en-AU" sz="1100" b="0">
              <a:solidFill>
                <a:schemeClr val="dk1"/>
              </a:solidFill>
              <a:effectLst/>
              <a:latin typeface="+mn-lt"/>
              <a:ea typeface="+mn-ea"/>
              <a:cs typeface="+mn-cs"/>
            </a:rPr>
            <a:t>(Email</a:t>
          </a:r>
          <a:r>
            <a:rPr lang="en-AU" sz="1100" b="0" baseline="0">
              <a:solidFill>
                <a:schemeClr val="dk1"/>
              </a:solidFill>
              <a:effectLst/>
              <a:latin typeface="+mn-lt"/>
              <a:ea typeface="+mn-ea"/>
              <a:cs typeface="+mn-cs"/>
            </a:rPr>
            <a:t> - </a:t>
          </a:r>
          <a:r>
            <a:rPr lang="en-AU" sz="1100" b="0">
              <a:solidFill>
                <a:schemeClr val="dk1"/>
              </a:solidFill>
              <a:effectLst/>
              <a:latin typeface="+mn-lt"/>
              <a:ea typeface="+mn-ea"/>
              <a:cs typeface="+mn-cs"/>
            </a:rPr>
            <a:t>urbanandregionalplanning@curtin.edu.au) </a:t>
          </a:r>
          <a:r>
            <a:rPr lang="en-AU" sz="1000" b="0">
              <a:latin typeface="Segoe UI" panose="020B0502040204020203" pitchFamily="34" charset="0"/>
              <a:ea typeface="Segoe UI" panose="020B0502040204020203" pitchFamily="34" charset="0"/>
              <a:cs typeface="Segoe UI" panose="020B0502040204020203" pitchFamily="34" charset="0"/>
            </a:rPr>
            <a:t>to develop an ad hoc study plan.</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000" b="1">
              <a:latin typeface="Segoe UI" panose="020B0502040204020203" pitchFamily="34" charset="0"/>
              <a:ea typeface="Segoe UI" panose="020B0502040204020203" pitchFamily="34" charset="0"/>
              <a:cs typeface="Segoe UI" panose="020B0502040204020203" pitchFamily="34" charset="0"/>
            </a:rPr>
            <a:t>Notes for International Students  </a:t>
          </a:r>
        </a:p>
        <a:p>
          <a:pPr algn="l"/>
          <a:r>
            <a:rPr lang="en-AU" sz="1000" b="0">
              <a:latin typeface="Segoe UI" panose="020B0502040204020203" pitchFamily="34" charset="0"/>
              <a:ea typeface="Segoe UI" panose="020B0502040204020203" pitchFamily="34" charset="0"/>
              <a:cs typeface="Segoe UI" panose="020B0502040204020203" pitchFamily="34" charset="0"/>
            </a:rPr>
            <a:t>You are expected to study all of your units face-to-face for at least the first year of your course. </a:t>
          </a:r>
        </a:p>
        <a:p>
          <a:pPr algn="l"/>
          <a:r>
            <a:rPr lang="en-AU" sz="1000" b="0">
              <a:latin typeface="Segoe UI" panose="020B0502040204020203" pitchFamily="34" charset="0"/>
              <a:ea typeface="Segoe UI" panose="020B0502040204020203" pitchFamily="34" charset="0"/>
              <a:cs typeface="Segoe UI" panose="020B0502040204020203" pitchFamily="34" charset="0"/>
            </a:rPr>
            <a:t>It is your responsibility to ensure that you meet all conditions of your student visa.</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000" b="1">
              <a:latin typeface="Segoe UI" panose="020B0502040204020203" pitchFamily="34" charset="0"/>
              <a:ea typeface="Segoe UI" panose="020B0502040204020203" pitchFamily="34" charset="0"/>
              <a:cs typeface="Segoe UI" panose="020B0502040204020203" pitchFamily="34" charset="0"/>
            </a:rPr>
            <a:t>Need more support?</a:t>
          </a:r>
          <a:r>
            <a:rPr lang="en-AU" sz="1000" b="0">
              <a:latin typeface="Segoe UI" panose="020B0502040204020203" pitchFamily="34" charset="0"/>
              <a:ea typeface="Segoe UI" panose="020B0502040204020203" pitchFamily="34" charset="0"/>
              <a:cs typeface="Segoe UI" panose="020B0502040204020203" pitchFamily="34" charset="0"/>
            </a:rPr>
            <a:t> </a:t>
          </a:r>
        </a:p>
        <a:p>
          <a:pPr algn="l"/>
          <a:r>
            <a:rPr lang="en-AU" sz="1000" b="0">
              <a:latin typeface="Segoe UI" panose="020B0502040204020203" pitchFamily="34" charset="0"/>
              <a:ea typeface="Segoe UI" panose="020B0502040204020203" pitchFamily="34" charset="0"/>
              <a:cs typeface="Segoe UI" panose="020B0502040204020203" pitchFamily="34" charset="0"/>
            </a:rPr>
            <a:t>This</a:t>
          </a:r>
          <a:r>
            <a:rPr lang="en-AU" sz="1000" b="0" baseline="0">
              <a:latin typeface="Segoe UI" panose="020B0502040204020203" pitchFamily="34" charset="0"/>
              <a:ea typeface="Segoe UI" panose="020B0502040204020203" pitchFamily="34" charset="0"/>
              <a:cs typeface="Segoe UI" panose="020B0502040204020203" pitchFamily="34" charset="0"/>
            </a:rPr>
            <a:t> planner is designed to be used in conjunction with the information provided by Curtin Connect on the </a:t>
          </a:r>
          <a:r>
            <a:rPr lang="en-AU" sz="1000" b="0">
              <a:latin typeface="Segoe UI" panose="020B0502040204020203" pitchFamily="34" charset="0"/>
              <a:ea typeface="Segoe UI" panose="020B0502040204020203" pitchFamily="34" charset="0"/>
              <a:cs typeface="Segoe UI" panose="020B0502040204020203" pitchFamily="34" charset="0"/>
            </a:rPr>
            <a:t>Student Essentials webpages. If you have any questions regarding your enrolment, please contact</a:t>
          </a:r>
          <a:r>
            <a:rPr lang="en-AU" sz="1000" b="0" baseline="0">
              <a:latin typeface="Segoe UI" panose="020B0502040204020203" pitchFamily="34" charset="0"/>
              <a:ea typeface="Segoe UI" panose="020B0502040204020203" pitchFamily="34" charset="0"/>
              <a:cs typeface="Segoe UI" panose="020B0502040204020203" pitchFamily="34" charset="0"/>
            </a:rPr>
            <a:t> Curtin Connect.</a:t>
          </a:r>
        </a:p>
        <a:p>
          <a:pPr algn="l"/>
          <a:endParaRPr lang="en-AU" sz="1000" b="0" baseline="0">
            <a:latin typeface="Segoe UI" panose="020B0502040204020203" pitchFamily="34" charset="0"/>
            <a:ea typeface="Segoe UI" panose="020B0502040204020203" pitchFamily="34" charset="0"/>
            <a:cs typeface="Segoe UI" panose="020B0502040204020203" pitchFamily="34" charset="0"/>
          </a:endParaRPr>
        </a:p>
        <a:p>
          <a:pPr rtl="0" fontAlgn="base"/>
          <a:r>
            <a:rPr lang="en-AU" sz="1100" b="1" i="0">
              <a:solidFill>
                <a:schemeClr val="dk1"/>
              </a:solidFill>
              <a:effectLst/>
              <a:latin typeface="+mn-lt"/>
              <a:ea typeface="+mn-ea"/>
              <a:cs typeface="+mn-cs"/>
            </a:rPr>
            <a:t>Note:</a:t>
          </a:r>
          <a:endParaRPr lang="en-AU" sz="1000">
            <a:effectLst/>
          </a:endParaRPr>
        </a:p>
        <a:p>
          <a:pPr rtl="0" fontAlgn="base"/>
          <a:r>
            <a:rPr lang="en-AU" sz="800" b="0" i="0" baseline="0">
              <a:solidFill>
                <a:schemeClr val="dk1"/>
              </a:solidFill>
              <a:effectLst/>
              <a:latin typeface="+mn-lt"/>
              <a:ea typeface="+mn-ea"/>
              <a:cs typeface="+mn-cs"/>
            </a:rPr>
            <a:t>CP = Credit Points; Sem1 = Semester 1; Sem2 = Semester 2; BEN = unit available face-to-face at Curtin University, Bentley Campus; FO = unit available Fully Online</a:t>
          </a:r>
          <a:endParaRPr lang="en-AU" sz="800">
            <a:effectLst/>
          </a:endParaRP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xdr:from>
      <xdr:col>17</xdr:col>
      <xdr:colOff>581026</xdr:colOff>
      <xdr:row>19</xdr:row>
      <xdr:rowOff>238125</xdr:rowOff>
    </xdr:from>
    <xdr:to>
      <xdr:col>21</xdr:col>
      <xdr:colOff>257176</xdr:colOff>
      <xdr:row>21</xdr:row>
      <xdr:rowOff>57150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420726" y="456247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6:G8" totalsRowShown="0" headerRowDxfId="73">
  <autoFilter ref="A6:G8"/>
  <tableColumns count="7">
    <tableColumn id="3" name="Choose your Planning Course (drop-down list)" dataDxfId="72"/>
    <tableColumn id="1" name="UDC" dataDxfId="71"/>
    <tableColumn id="2" name="Version" dataDxfId="70"/>
    <tableColumn id="5" name="Credit Points" dataDxfId="69"/>
    <tableColumn id="4" name="Effective Date" dataDxfId="68"/>
    <tableColumn id="8" name="Akari Update" dataDxfId="67"/>
    <tableColumn id="6" name="Availabilities" dataDxfId="66"/>
  </tableColumns>
  <tableStyleInfo name="TableStyleLight8" showFirstColumn="0" showLastColumn="0" showRowStripes="1" showColumnStripes="0"/>
</table>
</file>

<file path=xl/tables/table2.xml><?xml version="1.0" encoding="utf-8"?>
<table xmlns="http://schemas.openxmlformats.org/spreadsheetml/2006/main" id="4" name="TableStudyPeriods" displayName="TableStudyPeriods" ref="A11:C13" totalsRowShown="0" dataDxfId="65">
  <autoFilter ref="A11:C13"/>
  <tableColumns count="3">
    <tableColumn id="1" name="Choose your commencing study period (drop-down list)" dataDxfId="64"/>
    <tableColumn id="2" name="START" dataDxfId="63"/>
    <tableColumn id="3" name="Next" dataDxfId="62"/>
  </tableColumns>
  <tableStyleInfo name="TableStyleLight8" showFirstColumn="0" showLastColumn="0" showRowStripes="1" showColumnStripes="0"/>
</table>
</file>

<file path=xl/tables/table3.xml><?xml version="1.0" encoding="utf-8"?>
<table xmlns="http://schemas.openxmlformats.org/spreadsheetml/2006/main" id="2" name="TableHandbook" displayName="TableHandbook" ref="A3:M40" totalsRowShown="0" headerRowDxfId="60" dataDxfId="58" headerRowBorderDxfId="59" tableBorderDxfId="57">
  <autoFilter ref="A3:M40"/>
  <sortState ref="A4:M42">
    <sortCondition ref="A3:A42"/>
  </sortState>
  <tableColumns count="13">
    <tableColumn id="1" name="UDC" dataDxfId="56"/>
    <tableColumn id="2" name="Ver" dataDxfId="55"/>
    <tableColumn id="3" name="OUA Cd" dataDxfId="54"/>
    <tableColumn id="4" name="Title" dataDxfId="53"/>
    <tableColumn id="5" name="Credits" dataDxfId="52"/>
    <tableColumn id="6" name="Pre-reqs" dataDxfId="51"/>
    <tableColumn id="12" name="S1INT" dataDxfId="50">
      <calculatedColumnFormula>IFERROR(IF(VLOOKUP(TableHandbook[[#This Row],[UDC]],TableAvailabilities[],2,FALSE)&gt;0,"Y",""),"")</calculatedColumnFormula>
    </tableColumn>
    <tableColumn id="13" name="S1FO" dataDxfId="49">
      <calculatedColumnFormula>IFERROR(IF(VLOOKUP(TableHandbook[[#This Row],[UDC]],TableAvailabilities[],3,FALSE)&gt;0,"Y",""),"")</calculatedColumnFormula>
    </tableColumn>
    <tableColumn id="14" name="S2INT" dataDxfId="48">
      <calculatedColumnFormula>IFERROR(IF(VLOOKUP(TableHandbook[[#This Row],[UDC]],TableAvailabilities[],4,FALSE)&gt;0,"Y",""),"")</calculatedColumnFormula>
    </tableColumn>
    <tableColumn id="15" name="S2FO" dataDxfId="47">
      <calculatedColumnFormula>IFERROR(IF(VLOOKUP(TableHandbook[[#This Row],[UDC]],TableAvailabilities[],5,FALSE)&gt;0,"Y",""),"")</calculatedColumnFormula>
    </tableColumn>
    <tableColumn id="7" name="NOTES" dataDxfId="46"/>
    <tableColumn id="10" name="GC-DEVPLN" dataDxfId="45">
      <calculatedColumnFormula>IFERROR(VLOOKUP(TableHandbook[[#This Row],[UDC]],TableGCDEVPLN[],7,FALSE),"")</calculatedColumnFormula>
    </tableColumn>
    <tableColumn id="8" name="MG-URPLAN2" dataDxfId="44">
      <calculatedColumnFormula>IFERROR(VLOOKUP(TableHandbook[[#This Row],[UDC]],TableMGURPLAN2[],7,FALSE),"")</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1" name="TableMGURPLAN2" displayName="TableMGURPLAN2" ref="A13:O38" totalsRowShown="0" headerRowDxfId="38" dataDxfId="37">
  <autoFilter ref="A13:O38"/>
  <sortState ref="A3:M27">
    <sortCondition ref="F2:F27"/>
  </sortState>
  <tableColumns count="15">
    <tableColumn id="1" name="UDC" dataDxfId="36">
      <calculatedColumnFormula>TableMGURPLAN2[[#This Row],[Study Package Code]]</calculatedColumnFormula>
    </tableColumn>
    <tableColumn id="9" name="Version" dataDxfId="35">
      <calculatedColumnFormula>TableMGURPLAN2[[#This Row],[Ver]]</calculatedColumnFormula>
    </tableColumn>
    <tableColumn id="10" name="OUA Code" dataDxfId="34"/>
    <tableColumn id="13" name="Unit Title" dataDxfId="33">
      <calculatedColumnFormula>TableMGURPLAN2[[#This Row],[Structure Line]]</calculatedColumnFormula>
    </tableColumn>
    <tableColumn id="11" name="CPs" dataDxfId="32">
      <calculatedColumnFormula>TableMGURPLAN2[[#This Row],[Credit Points]]</calculatedColumnFormula>
    </tableColumn>
    <tableColumn id="12" name="Column4" dataDxfId="31"/>
    <tableColumn id="2" name="Component Type" dataDxfId="30"/>
    <tableColumn id="3" name="Year Level" dataDxfId="29"/>
    <tableColumn id="4" name="Study Period" dataDxfId="28"/>
    <tableColumn id="5" name="Study Package Code" dataDxfId="27"/>
    <tableColumn id="6" name="Ver" dataDxfId="26"/>
    <tableColumn id="7" name="Structure Line" dataDxfId="25"/>
    <tableColumn id="8" name="Credit Points" dataDxfId="24"/>
    <tableColumn id="14" name="Effective" dataDxfId="23"/>
    <tableColumn id="15" name="Discont." dataDxfId="22"/>
  </tableColumns>
  <tableStyleInfo name="TableStyleLight1" showFirstColumn="0" showLastColumn="0" showRowStripes="1" showColumnStripes="0"/>
</table>
</file>

<file path=xl/tables/table5.xml><?xml version="1.0" encoding="utf-8"?>
<table xmlns="http://schemas.openxmlformats.org/spreadsheetml/2006/main" id="5" name="TableGCDEVPLN" displayName="TableGCDEVPLN" ref="A2:O10" totalsRowShown="0" headerRowDxfId="21" dataDxfId="20" tableBorderDxfId="19">
  <autoFilter ref="A2:O10"/>
  <sortState ref="A3:M10">
    <sortCondition ref="F2:F10"/>
  </sortState>
  <tableColumns count="15">
    <tableColumn id="1" name="UDC" dataDxfId="18">
      <calculatedColumnFormula>TableGCDEVPLN[[#This Row],[Study Package Code]]</calculatedColumnFormula>
    </tableColumn>
    <tableColumn id="2" name="Version" dataDxfId="17">
      <calculatedColumnFormula>TableGCDEVPLN[[#This Row],[Ver]]</calculatedColumnFormula>
    </tableColumn>
    <tableColumn id="3" name="OUA Code" dataDxfId="16"/>
    <tableColumn id="4" name="Unit Title" dataDxfId="15">
      <calculatedColumnFormula>TableGCDEVPLN[[#This Row],[Structure Line]]</calculatedColumnFormula>
    </tableColumn>
    <tableColumn id="5" name="CPs" dataDxfId="14">
      <calculatedColumnFormula>TableGCDEVPLN[[#This Row],[Credit Points]]</calculatedColumnFormula>
    </tableColumn>
    <tableColumn id="6" name="Column4" dataDxfId="13"/>
    <tableColumn id="7" name="Component Type" dataDxfId="12"/>
    <tableColumn id="8" name="Year Level" dataDxfId="11"/>
    <tableColumn id="9" name="Study Period" dataDxfId="10"/>
    <tableColumn id="10" name="Study Package Code" dataDxfId="9"/>
    <tableColumn id="11" name="Ver" dataDxfId="8"/>
    <tableColumn id="12" name="Structure Line" dataDxfId="7"/>
    <tableColumn id="13" name="Credit Points" dataDxfId="6"/>
    <tableColumn id="14" name="Effective" dataDxfId="5"/>
    <tableColumn id="15" name="Discont." dataDxfId="4"/>
  </tableColumns>
  <tableStyleInfo name="TableStyleLight1" showFirstColumn="0" showLastColumn="0" showRowStripes="1" showColumnStripes="0"/>
</table>
</file>

<file path=xl/tables/table6.xml><?xml version="1.0" encoding="utf-8"?>
<table xmlns="http://schemas.openxmlformats.org/spreadsheetml/2006/main" id="6" name="Table15" displayName="Table15" ref="Q2:R10" totalsRowShown="0">
  <autoFilter ref="Q2:R10"/>
  <tableColumns count="2">
    <tableColumn id="5" name="SPK"/>
    <tableColumn id="6" name="Ver"/>
  </tableColumns>
  <tableStyleInfo name="TableStyleLight4" showFirstColumn="0" showLastColumn="0" showRowStripes="1" showColumnStripes="0"/>
</table>
</file>

<file path=xl/tables/table7.xml><?xml version="1.0" encoding="utf-8"?>
<table xmlns="http://schemas.openxmlformats.org/spreadsheetml/2006/main" id="7" name="Table158" displayName="Table158" ref="Q13:R38" totalsRowShown="0">
  <autoFilter ref="Q13:R38"/>
  <tableColumns count="2">
    <tableColumn id="5" name="SPK"/>
    <tableColumn id="6" name="Ver"/>
  </tableColumns>
  <tableStyleInfo name="TableStyleLight4" showFirstColumn="0" showLastColumn="0" showRowStripes="1" showColumnStripes="0"/>
</table>
</file>

<file path=xl/tables/table8.xml><?xml version="1.0" encoding="utf-8"?>
<table xmlns="http://schemas.openxmlformats.org/spreadsheetml/2006/main" id="13" name="TableAvailabilities" displayName="TableAvailabilities" ref="A3:E30" totalsRowShown="0">
  <autoFilter ref="A3:E30"/>
  <tableColumns count="5">
    <tableColumn id="1" name="Row Labels"/>
    <tableColumn id="2" name="Internal" dataDxfId="3"/>
    <tableColumn id="3" name="Online" dataDxfId="2"/>
    <tableColumn id="4" name="Internal2" dataDxfId="1"/>
    <tableColumn id="5" name="Online3" dataDxfId="0"/>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46"/>
  <sheetViews>
    <sheetView showGridLines="0" tabSelected="1" topLeftCell="A3" zoomScaleNormal="100" workbookViewId="0">
      <selection activeCell="D5" sqref="D5"/>
    </sheetView>
  </sheetViews>
  <sheetFormatPr defaultRowHeight="15" x14ac:dyDescent="0.25"/>
  <cols>
    <col min="1" max="1" width="8.5" style="151" customWidth="1"/>
    <col min="2" max="2" width="3.25" style="151" customWidth="1"/>
    <col min="3" max="3" width="5.875" style="151" customWidth="1"/>
    <col min="4" max="4" width="44.875" style="140" bestFit="1" customWidth="1"/>
    <col min="5" max="5" width="7.875" style="140" customWidth="1"/>
    <col min="6" max="6" width="22.375" style="140" customWidth="1"/>
    <col min="7" max="7" width="5.625" style="140" customWidth="1"/>
    <col min="8" max="11" width="4.625" style="140" customWidth="1"/>
    <col min="12" max="12" width="15.625" style="140" customWidth="1"/>
    <col min="13" max="13" width="2.5" style="140" hidden="1" customWidth="1"/>
    <col min="14" max="16384" width="9" style="140"/>
  </cols>
  <sheetData>
    <row r="1" spans="1:16" hidden="1" x14ac:dyDescent="0.25">
      <c r="A1" s="136" t="s">
        <v>0</v>
      </c>
      <c r="B1" s="137" t="s">
        <v>1</v>
      </c>
      <c r="C1" s="137" t="s">
        <v>2</v>
      </c>
      <c r="D1" s="138" t="s">
        <v>3</v>
      </c>
      <c r="E1" s="138"/>
      <c r="F1" s="138" t="s">
        <v>4</v>
      </c>
      <c r="G1" s="138" t="s">
        <v>5</v>
      </c>
      <c r="H1" s="139" t="s">
        <v>6</v>
      </c>
      <c r="I1" s="138"/>
      <c r="J1" s="138"/>
      <c r="K1" s="138"/>
      <c r="L1" s="138" t="s">
        <v>7</v>
      </c>
    </row>
    <row r="2" spans="1:16" hidden="1" x14ac:dyDescent="0.25">
      <c r="A2" s="141"/>
      <c r="B2" s="142">
        <v>2</v>
      </c>
      <c r="C2" s="142">
        <v>3</v>
      </c>
      <c r="D2" s="142">
        <v>4</v>
      </c>
      <c r="E2" s="142"/>
      <c r="F2" s="142">
        <v>6</v>
      </c>
      <c r="G2" s="142">
        <v>5</v>
      </c>
      <c r="H2" s="142">
        <v>7</v>
      </c>
      <c r="I2" s="142">
        <v>8</v>
      </c>
      <c r="J2" s="142">
        <v>9</v>
      </c>
      <c r="K2" s="142">
        <v>10</v>
      </c>
      <c r="L2" s="143"/>
    </row>
    <row r="3" spans="1:16" ht="39.950000000000003" customHeight="1" x14ac:dyDescent="0.25">
      <c r="A3" s="144" t="s">
        <v>8</v>
      </c>
      <c r="B3" s="144"/>
      <c r="C3" s="144"/>
      <c r="D3" s="144"/>
      <c r="E3" s="145"/>
      <c r="F3" s="145"/>
      <c r="G3" s="145"/>
      <c r="H3" s="145"/>
      <c r="I3" s="145"/>
      <c r="J3" s="145"/>
      <c r="K3" s="145"/>
      <c r="L3" s="145"/>
    </row>
    <row r="4" spans="1:16" ht="26.25" x14ac:dyDescent="0.25">
      <c r="A4" s="146"/>
      <c r="B4" s="147"/>
      <c r="C4" s="147"/>
      <c r="D4" s="148"/>
      <c r="E4" s="149" t="s">
        <v>9</v>
      </c>
      <c r="F4" s="147"/>
      <c r="G4" s="150"/>
      <c r="H4" s="150"/>
      <c r="I4" s="150"/>
      <c r="J4" s="150"/>
      <c r="K4" s="150"/>
      <c r="L4" s="150"/>
    </row>
    <row r="5" spans="1:16" ht="20.100000000000001" customHeight="1" x14ac:dyDescent="0.25">
      <c r="B5" s="152"/>
      <c r="C5" s="152" t="s">
        <v>10</v>
      </c>
      <c r="D5" s="99" t="s">
        <v>11</v>
      </c>
      <c r="E5" s="153"/>
      <c r="F5" s="152" t="s">
        <v>12</v>
      </c>
      <c r="G5" s="153" t="str">
        <f>IFERROR(CONCATENATE(VLOOKUP(D5,TableCourses[],2,FALSE)," ",VLOOKUP(D5,TableCourses[],3,FALSE)),"")</f>
        <v/>
      </c>
      <c r="H5" s="153"/>
      <c r="I5" s="153"/>
      <c r="J5" s="153"/>
      <c r="K5" s="153"/>
      <c r="L5" s="154" t="e">
        <f>CONCATENATE(VLOOKUP(D5,TableCourses[],2,FALSE),VLOOKUP(D6,TableStudyPeriods[],2,FALSE))</f>
        <v>#N/A</v>
      </c>
    </row>
    <row r="6" spans="1:16" ht="20.100000000000001" customHeight="1" x14ac:dyDescent="0.25">
      <c r="A6" s="155"/>
      <c r="B6" s="156"/>
      <c r="C6" s="152" t="s">
        <v>13</v>
      </c>
      <c r="D6" s="100" t="s">
        <v>14</v>
      </c>
      <c r="E6" s="157"/>
      <c r="F6" s="152" t="s">
        <v>15</v>
      </c>
      <c r="G6" s="153" t="str">
        <f>IFERROR(VLOOKUP($D$5,TableCourses[],4,FALSE),"")</f>
        <v/>
      </c>
      <c r="H6" s="158"/>
      <c r="I6" s="158"/>
      <c r="J6" s="158"/>
      <c r="K6" s="158"/>
      <c r="L6" s="158"/>
    </row>
    <row r="7" spans="1:16" s="166" customFormat="1" ht="14.1" customHeight="1" x14ac:dyDescent="0.25">
      <c r="A7" s="159"/>
      <c r="B7" s="159"/>
      <c r="C7" s="159"/>
      <c r="D7" s="160"/>
      <c r="E7" s="161"/>
      <c r="F7" s="159"/>
      <c r="G7" s="159"/>
      <c r="H7" s="162" t="s">
        <v>16</v>
      </c>
      <c r="I7" s="163"/>
      <c r="J7" s="163"/>
      <c r="K7" s="164"/>
      <c r="L7" s="161"/>
      <c r="M7" s="165"/>
      <c r="N7" s="165"/>
      <c r="O7" s="165"/>
    </row>
    <row r="8" spans="1:16" s="166" customFormat="1" ht="21" x14ac:dyDescent="0.25">
      <c r="A8" s="159" t="s">
        <v>17</v>
      </c>
      <c r="B8" s="159"/>
      <c r="C8" s="159"/>
      <c r="D8" s="161" t="s">
        <v>3</v>
      </c>
      <c r="E8" s="167" t="s">
        <v>18</v>
      </c>
      <c r="F8" s="159" t="s">
        <v>19</v>
      </c>
      <c r="G8" s="159" t="s">
        <v>20</v>
      </c>
      <c r="H8" s="168" t="s">
        <v>21</v>
      </c>
      <c r="I8" s="167" t="s">
        <v>22</v>
      </c>
      <c r="J8" s="167" t="s">
        <v>23</v>
      </c>
      <c r="K8" s="169" t="s">
        <v>24</v>
      </c>
      <c r="L8" s="159" t="s">
        <v>25</v>
      </c>
      <c r="M8" s="165"/>
      <c r="N8" s="165"/>
      <c r="O8" s="165"/>
    </row>
    <row r="9" spans="1:16" s="178" customFormat="1" ht="20.100000000000001" customHeight="1" x14ac:dyDescent="0.15">
      <c r="A9" s="170" t="str">
        <f>IFERROR(IF(HLOOKUP($L$5,RangeUnitsets,M9,FALSE)=0,"",HLOOKUP($L$5,RangeUnitsets,M9,FALSE)),"")</f>
        <v/>
      </c>
      <c r="B9" s="171" t="str">
        <f>IFERROR(IF(VLOOKUP(A9,TableHandbook[],2,FALSE)=0,"",VLOOKUP(A9,TableHandbook[],2,FALSE)),"")</f>
        <v/>
      </c>
      <c r="C9" s="171"/>
      <c r="D9" s="172" t="str">
        <f>IFERROR(VLOOKUP(A9,TableHandbook[],4,FALSE),"")</f>
        <v/>
      </c>
      <c r="E9" s="171" t="str">
        <f>IF(A9="","",VLOOKUP($D$6,TableStudyPeriods[],2,FALSE))</f>
        <v/>
      </c>
      <c r="F9" s="173" t="str">
        <f>IFERROR(IF(VLOOKUP(A9,TableHandbook[],6,FALSE)=0,"",VLOOKUP(A9,TableHandbook[],6,FALSE)),"")</f>
        <v/>
      </c>
      <c r="G9" s="171" t="str">
        <f>IFERROR(IF(VLOOKUP(A9,TableHandbook[],5,FALSE)=0,"",VLOOKUP(A9,TableHandbook[],5,FALSE)),"")</f>
        <v/>
      </c>
      <c r="H9" s="174" t="str">
        <f>IFERROR(VLOOKUP($A9,TableHandbook[],H$2,FALSE),"")</f>
        <v/>
      </c>
      <c r="I9" s="171" t="str">
        <f>IFERROR(VLOOKUP($A9,TableHandbook[],I$2,FALSE),"")</f>
        <v/>
      </c>
      <c r="J9" s="171" t="str">
        <f>IFERROR(VLOOKUP($A9,TableHandbook[],J$2,FALSE),"")</f>
        <v/>
      </c>
      <c r="K9" s="175" t="str">
        <f>IFERROR(VLOOKUP($A9,TableHandbook[],K$2,FALSE),"")</f>
        <v/>
      </c>
      <c r="L9" s="34"/>
      <c r="M9" s="176">
        <v>2</v>
      </c>
      <c r="N9" s="177"/>
      <c r="O9" s="177"/>
    </row>
    <row r="10" spans="1:16" s="178" customFormat="1" ht="20.100000000000001" customHeight="1" x14ac:dyDescent="0.15">
      <c r="A10" s="170" t="str">
        <f>IFERROR(IF(HLOOKUP($L$5,RangeUnitsets,M10,FALSE)=0,"",HLOOKUP($L$5,RangeUnitsets,M10,FALSE)),"")</f>
        <v/>
      </c>
      <c r="B10" s="171" t="str">
        <f>IFERROR(IF(VLOOKUP(A10,TableHandbook[],2,FALSE)=0,"",VLOOKUP(A10,TableHandbook[],2,FALSE)),"")</f>
        <v/>
      </c>
      <c r="C10" s="171"/>
      <c r="D10" s="172" t="str">
        <f>IFERROR(VLOOKUP(A10,TableHandbook[],4,FALSE),"")</f>
        <v/>
      </c>
      <c r="E10" s="171" t="str">
        <f>IF(A10="","",E9)</f>
        <v/>
      </c>
      <c r="F10" s="173" t="str">
        <f>IFERROR(IF(VLOOKUP(A10,TableHandbook[],6,FALSE)=0,"",VLOOKUP(A10,TableHandbook[],6,FALSE)),"")</f>
        <v/>
      </c>
      <c r="G10" s="171" t="str">
        <f>IFERROR(IF(VLOOKUP(A10,TableHandbook[],5,FALSE)=0,"",VLOOKUP(A10,TableHandbook[],5,FALSE)),"")</f>
        <v/>
      </c>
      <c r="H10" s="174" t="str">
        <f>IFERROR(VLOOKUP($A10,TableHandbook[],H$2,FALSE),"")</f>
        <v/>
      </c>
      <c r="I10" s="171" t="str">
        <f>IFERROR(VLOOKUP($A10,TableHandbook[],I$2,FALSE),"")</f>
        <v/>
      </c>
      <c r="J10" s="171" t="str">
        <f>IFERROR(VLOOKUP($A10,TableHandbook[],J$2,FALSE),"")</f>
        <v/>
      </c>
      <c r="K10" s="175" t="str">
        <f>IFERROR(VLOOKUP($A10,TableHandbook[],K$2,FALSE),"")</f>
        <v/>
      </c>
      <c r="L10" s="34"/>
      <c r="M10" s="176">
        <v>3</v>
      </c>
      <c r="N10" s="177"/>
      <c r="O10" s="177"/>
    </row>
    <row r="11" spans="1:16" s="178" customFormat="1" ht="20.100000000000001" customHeight="1" x14ac:dyDescent="0.15">
      <c r="A11" s="170" t="str">
        <f>IFERROR(IF(HLOOKUP($L$5,RangeUnitsets,M11,FALSE)=0,"",HLOOKUP($L$5,RangeUnitsets,M11,FALSE)),"")</f>
        <v/>
      </c>
      <c r="B11" s="171" t="str">
        <f>IFERROR(IF(VLOOKUP(A11,TableHandbook[],2,FALSE)=0,"",VLOOKUP(A11,TableHandbook[],2,FALSE)),"")</f>
        <v/>
      </c>
      <c r="C11" s="171"/>
      <c r="D11" s="172" t="str">
        <f>IFERROR(VLOOKUP(A11,TableHandbook[],4,FALSE),"")</f>
        <v/>
      </c>
      <c r="E11" s="171" t="str">
        <f>IF(A11="","",E10)</f>
        <v/>
      </c>
      <c r="F11" s="173" t="str">
        <f>IFERROR(IF(VLOOKUP(A11,TableHandbook[],6,FALSE)=0,"",VLOOKUP(A11,TableHandbook[],6,FALSE)),"")</f>
        <v/>
      </c>
      <c r="G11" s="171" t="str">
        <f>IFERROR(IF(VLOOKUP(A11,TableHandbook[],5,FALSE)=0,"",VLOOKUP(A11,TableHandbook[],5,FALSE)),"")</f>
        <v/>
      </c>
      <c r="H11" s="174" t="str">
        <f>IFERROR(VLOOKUP($A11,TableHandbook[],H$2,FALSE),"")</f>
        <v/>
      </c>
      <c r="I11" s="171" t="str">
        <f>IFERROR(VLOOKUP($A11,TableHandbook[],I$2,FALSE),"")</f>
        <v/>
      </c>
      <c r="J11" s="171" t="str">
        <f>IFERROR(VLOOKUP($A11,TableHandbook[],J$2,FALSE),"")</f>
        <v/>
      </c>
      <c r="K11" s="175" t="str">
        <f>IFERROR(VLOOKUP($A11,TableHandbook[],K$2,FALSE),"")</f>
        <v/>
      </c>
      <c r="L11" s="35"/>
      <c r="M11" s="176">
        <v>4</v>
      </c>
      <c r="N11" s="177"/>
      <c r="O11" s="177"/>
    </row>
    <row r="12" spans="1:16" s="178" customFormat="1" ht="20.100000000000001" customHeight="1" x14ac:dyDescent="0.15">
      <c r="A12" s="170" t="str">
        <f>IFERROR(IF(HLOOKUP($L$5,RangeUnitsets,M12,FALSE)=0,"",HLOOKUP($L$5,RangeUnitsets,M12,FALSE)),"")</f>
        <v/>
      </c>
      <c r="B12" s="171" t="str">
        <f>IFERROR(IF(VLOOKUP(A12,TableHandbook[],2,FALSE)=0,"",VLOOKUP(A12,TableHandbook[],2,FALSE)),"")</f>
        <v/>
      </c>
      <c r="C12" s="171"/>
      <c r="D12" s="172" t="str">
        <f>IFERROR(VLOOKUP(A12,TableHandbook[],4,FALSE),"")</f>
        <v/>
      </c>
      <c r="E12" s="171" t="str">
        <f>IF(A12="","",E11)</f>
        <v/>
      </c>
      <c r="F12" s="173" t="str">
        <f>IFERROR(IF(VLOOKUP(A12,TableHandbook[],6,FALSE)=0,"",VLOOKUP(A12,TableHandbook[],6,FALSE)),"")</f>
        <v/>
      </c>
      <c r="G12" s="171" t="str">
        <f>IFERROR(IF(VLOOKUP(A12,TableHandbook[],5,FALSE)=0,"",VLOOKUP(A12,TableHandbook[],5,FALSE)),"")</f>
        <v/>
      </c>
      <c r="H12" s="174" t="str">
        <f>IFERROR(VLOOKUP($A12,TableHandbook[],H$2,FALSE),"")</f>
        <v/>
      </c>
      <c r="I12" s="171" t="str">
        <f>IFERROR(VLOOKUP($A12,TableHandbook[],I$2,FALSE),"")</f>
        <v/>
      </c>
      <c r="J12" s="171" t="str">
        <f>IFERROR(VLOOKUP($A12,TableHandbook[],J$2,FALSE),"")</f>
        <v/>
      </c>
      <c r="K12" s="175" t="str">
        <f>IFERROR(VLOOKUP($A12,TableHandbook[],K$2,FALSE),"")</f>
        <v/>
      </c>
      <c r="L12" s="34"/>
      <c r="M12" s="176">
        <v>5</v>
      </c>
      <c r="N12" s="177"/>
      <c r="O12" s="177"/>
    </row>
    <row r="13" spans="1:16" s="178" customFormat="1" ht="4.5" customHeight="1" x14ac:dyDescent="0.15">
      <c r="A13" s="179"/>
      <c r="B13" s="180"/>
      <c r="C13" s="180"/>
      <c r="D13" s="181"/>
      <c r="E13" s="180"/>
      <c r="F13" s="182"/>
      <c r="G13" s="180"/>
      <c r="H13" s="183"/>
      <c r="I13" s="184"/>
      <c r="J13" s="184"/>
      <c r="K13" s="185"/>
      <c r="L13" s="135"/>
      <c r="M13" s="176"/>
      <c r="N13" s="177"/>
      <c r="O13" s="177"/>
      <c r="P13" s="177"/>
    </row>
    <row r="14" spans="1:16" s="178" customFormat="1" ht="20.100000000000001" customHeight="1" x14ac:dyDescent="0.15">
      <c r="A14" s="170" t="str">
        <f>IFERROR(IF(HLOOKUP($L$5,RangeUnitsets,M14,FALSE)=0,"",HLOOKUP($L$5,RangeUnitsets,M14,FALSE)),"")</f>
        <v/>
      </c>
      <c r="B14" s="186" t="str">
        <f>IFERROR(IF(VLOOKUP(A14,TableHandbook[],2,FALSE)=0,"",VLOOKUP(A14,TableHandbook[],2,FALSE)),"")</f>
        <v/>
      </c>
      <c r="C14" s="186"/>
      <c r="D14" s="172" t="str">
        <f>IFERROR(VLOOKUP(A14,TableHandbook[],4,FALSE),"")</f>
        <v/>
      </c>
      <c r="E14" s="171" t="str">
        <f>IF(A14="","",VLOOKUP($D$6,TableStudyPeriods[],3,FALSE))</f>
        <v/>
      </c>
      <c r="F14" s="173" t="str">
        <f>IFERROR(IF(VLOOKUP(A14,TableHandbook[],6,FALSE)=0,"",VLOOKUP(A14,TableHandbook[],6,FALSE)),"")</f>
        <v/>
      </c>
      <c r="G14" s="186" t="str">
        <f>IFERROR(IF(VLOOKUP(A14,TableHandbook[],5,FALSE)=0,"",VLOOKUP(A14,TableHandbook[],5,FALSE)),"")</f>
        <v/>
      </c>
      <c r="H14" s="187" t="str">
        <f>IFERROR(VLOOKUP($A14,TableHandbook[],H$2,FALSE),"")</f>
        <v/>
      </c>
      <c r="I14" s="186" t="str">
        <f>IFERROR(VLOOKUP($A14,TableHandbook[],I$2,FALSE),"")</f>
        <v/>
      </c>
      <c r="J14" s="186" t="str">
        <f>IFERROR(VLOOKUP($A14,TableHandbook[],J$2,FALSE),"")</f>
        <v/>
      </c>
      <c r="K14" s="188" t="str">
        <f>IFERROR(VLOOKUP($A14,TableHandbook[],K$2,FALSE),"")</f>
        <v/>
      </c>
      <c r="L14" s="35"/>
      <c r="M14" s="176">
        <v>6</v>
      </c>
      <c r="N14" s="177"/>
      <c r="O14" s="177"/>
    </row>
    <row r="15" spans="1:16" s="190" customFormat="1" ht="20.100000000000001" customHeight="1" x14ac:dyDescent="0.15">
      <c r="A15" s="170" t="str">
        <f>IFERROR(IF(HLOOKUP($L$5,RangeUnitsets,M15,FALSE)=0,"",HLOOKUP($L$5,RangeUnitsets,M15,FALSE)),"")</f>
        <v/>
      </c>
      <c r="B15" s="186" t="str">
        <f>IFERROR(IF(VLOOKUP(A15,TableHandbook[],2,FALSE)=0,"",VLOOKUP(A15,TableHandbook[],2,FALSE)),"")</f>
        <v/>
      </c>
      <c r="C15" s="186"/>
      <c r="D15" s="172" t="str">
        <f>IFERROR(VLOOKUP(A15,TableHandbook[],4,FALSE),"")</f>
        <v/>
      </c>
      <c r="E15" s="171" t="str">
        <f>IF(A15="","",E14)</f>
        <v/>
      </c>
      <c r="F15" s="173" t="str">
        <f>IFERROR(IF(VLOOKUP(A15,TableHandbook[],6,FALSE)=0,"",VLOOKUP(A15,TableHandbook[],6,FALSE)),"")</f>
        <v/>
      </c>
      <c r="G15" s="186" t="str">
        <f>IFERROR(IF(VLOOKUP(A15,TableHandbook[],5,FALSE)=0,"",VLOOKUP(A15,TableHandbook[],5,FALSE)),"")</f>
        <v/>
      </c>
      <c r="H15" s="187" t="str">
        <f>IFERROR(VLOOKUP($A15,TableHandbook[],H$2,FALSE),"")</f>
        <v/>
      </c>
      <c r="I15" s="186" t="str">
        <f>IFERROR(VLOOKUP($A15,TableHandbook[],I$2,FALSE),"")</f>
        <v/>
      </c>
      <c r="J15" s="186" t="str">
        <f>IFERROR(VLOOKUP($A15,TableHandbook[],J$2,FALSE),"")</f>
        <v/>
      </c>
      <c r="K15" s="188" t="str">
        <f>IFERROR(VLOOKUP($A15,TableHandbook[],K$2,FALSE),"")</f>
        <v/>
      </c>
      <c r="L15" s="35"/>
      <c r="M15" s="176">
        <v>7</v>
      </c>
      <c r="N15" s="189"/>
      <c r="O15" s="189"/>
    </row>
    <row r="16" spans="1:16" s="190" customFormat="1" ht="20.100000000000001" customHeight="1" x14ac:dyDescent="0.15">
      <c r="A16" s="170" t="str">
        <f>IFERROR(IF(HLOOKUP($L$5,RangeUnitsets,M16,FALSE)=0,"",HLOOKUP($L$5,RangeUnitsets,M16,FALSE)),"")</f>
        <v/>
      </c>
      <c r="B16" s="186" t="str">
        <f>IFERROR(IF(VLOOKUP(A16,TableHandbook[],2,FALSE)=0,"",VLOOKUP(A16,TableHandbook[],2,FALSE)),"")</f>
        <v/>
      </c>
      <c r="C16" s="186"/>
      <c r="D16" s="172" t="str">
        <f>IFERROR(VLOOKUP(A16,TableHandbook[],4,FALSE),"")</f>
        <v/>
      </c>
      <c r="E16" s="171" t="str">
        <f>IF(A16="","",E15)</f>
        <v/>
      </c>
      <c r="F16" s="173" t="str">
        <f>IFERROR(IF(VLOOKUP(A16,TableHandbook[],6,FALSE)=0,"",VLOOKUP(A16,TableHandbook[],6,FALSE)),"")</f>
        <v/>
      </c>
      <c r="G16" s="186" t="str">
        <f>IFERROR(IF(VLOOKUP(A16,TableHandbook[],5,FALSE)=0,"",VLOOKUP(A16,TableHandbook[],5,FALSE)),"")</f>
        <v/>
      </c>
      <c r="H16" s="187" t="str">
        <f>IFERROR(VLOOKUP($A16,TableHandbook[],H$2,FALSE),"")</f>
        <v/>
      </c>
      <c r="I16" s="186" t="str">
        <f>IFERROR(VLOOKUP($A16,TableHandbook[],I$2,FALSE),"")</f>
        <v/>
      </c>
      <c r="J16" s="186" t="str">
        <f>IFERROR(VLOOKUP($A16,TableHandbook[],J$2,FALSE),"")</f>
        <v/>
      </c>
      <c r="K16" s="188" t="str">
        <f>IFERROR(VLOOKUP($A16,TableHandbook[],K$2,FALSE),"")</f>
        <v/>
      </c>
      <c r="L16" s="35"/>
      <c r="M16" s="176">
        <v>8</v>
      </c>
      <c r="N16" s="189"/>
      <c r="O16" s="189"/>
    </row>
    <row r="17" spans="1:15" s="190" customFormat="1" ht="20.100000000000001" customHeight="1" x14ac:dyDescent="0.15">
      <c r="A17" s="170" t="str">
        <f>IFERROR(IF(HLOOKUP($L$5,RangeUnitsets,M17,FALSE)=0,"",HLOOKUP($L$5,RangeUnitsets,M17,FALSE)),"")</f>
        <v/>
      </c>
      <c r="B17" s="186" t="str">
        <f>IFERROR(IF(VLOOKUP(A17,TableHandbook[],2,FALSE)=0,"",VLOOKUP(A17,TableHandbook[],2,FALSE)),"")</f>
        <v/>
      </c>
      <c r="C17" s="186"/>
      <c r="D17" s="191" t="str">
        <f>IFERROR(VLOOKUP(A17,TableHandbook[],4,FALSE),"")</f>
        <v/>
      </c>
      <c r="E17" s="186" t="str">
        <f>IF(A17="","",E16)</f>
        <v/>
      </c>
      <c r="F17" s="173" t="str">
        <f>IFERROR(IF(VLOOKUP(A17,TableHandbook[],6,FALSE)=0,"",VLOOKUP(A17,TableHandbook[],6,FALSE)),"")</f>
        <v/>
      </c>
      <c r="G17" s="186" t="str">
        <f>IFERROR(IF(VLOOKUP(A17,TableHandbook[],5,FALSE)=0,"",VLOOKUP(A17,TableHandbook[],5,FALSE)),"")</f>
        <v/>
      </c>
      <c r="H17" s="187" t="str">
        <f>IFERROR(VLOOKUP($A17,TableHandbook[],H$2,FALSE),"")</f>
        <v/>
      </c>
      <c r="I17" s="186" t="str">
        <f>IFERROR(VLOOKUP($A17,TableHandbook[],I$2,FALSE),"")</f>
        <v/>
      </c>
      <c r="J17" s="186" t="str">
        <f>IFERROR(VLOOKUP($A17,TableHandbook[],J$2,FALSE),"")</f>
        <v/>
      </c>
      <c r="K17" s="188" t="str">
        <f>IFERROR(VLOOKUP($A17,TableHandbook[],K$2,FALSE),"")</f>
        <v/>
      </c>
      <c r="L17" s="35"/>
      <c r="M17" s="176">
        <v>9</v>
      </c>
      <c r="N17" s="189"/>
      <c r="O17" s="189"/>
    </row>
    <row r="18" spans="1:15" s="166" customFormat="1" ht="21" x14ac:dyDescent="0.25">
      <c r="A18" s="159" t="s">
        <v>26</v>
      </c>
      <c r="B18" s="159"/>
      <c r="C18" s="159"/>
      <c r="D18" s="160" t="s">
        <v>3</v>
      </c>
      <c r="E18" s="167" t="s">
        <v>18</v>
      </c>
      <c r="F18" s="159" t="s">
        <v>19</v>
      </c>
      <c r="G18" s="159" t="s">
        <v>20</v>
      </c>
      <c r="H18" s="168" t="s">
        <v>21</v>
      </c>
      <c r="I18" s="167" t="s">
        <v>22</v>
      </c>
      <c r="J18" s="167" t="s">
        <v>23</v>
      </c>
      <c r="K18" s="169" t="s">
        <v>24</v>
      </c>
      <c r="L18" s="159" t="s">
        <v>25</v>
      </c>
      <c r="M18" s="192"/>
      <c r="N18" s="165"/>
      <c r="O18" s="165"/>
    </row>
    <row r="19" spans="1:15" s="178" customFormat="1" ht="20.100000000000001" customHeight="1" x14ac:dyDescent="0.15">
      <c r="A19" s="170" t="str">
        <f>IFERROR(IF(HLOOKUP($L$5,RangeUnitsets,M19,FALSE)=0,"",HLOOKUP($L$5,RangeUnitsets,M19,FALSE)),"")</f>
        <v/>
      </c>
      <c r="B19" s="186" t="str">
        <f>IFERROR(IF(VLOOKUP(A19,TableHandbook[],2,FALSE)=0,"",VLOOKUP(A19,TableHandbook[],2,FALSE)),"")</f>
        <v/>
      </c>
      <c r="C19" s="186"/>
      <c r="D19" s="193" t="str">
        <f>IFERROR(VLOOKUP(A19,TableHandbook[],4,FALSE),"")</f>
        <v/>
      </c>
      <c r="E19" s="186" t="str">
        <f>IF(A19="","",VLOOKUP($D$6,TableStudyPeriods[],2,FALSE))</f>
        <v/>
      </c>
      <c r="F19" s="173" t="str">
        <f>IFERROR(IF(VLOOKUP(A19,TableHandbook[],6,FALSE)=0,"",VLOOKUP(A19,TableHandbook[],6,FALSE)),"")</f>
        <v/>
      </c>
      <c r="G19" s="171" t="str">
        <f>IFERROR(IF(VLOOKUP(A19,TableHandbook[],5,FALSE)=0,"",VLOOKUP(A19,TableHandbook[],5,FALSE)),"")</f>
        <v/>
      </c>
      <c r="H19" s="174" t="str">
        <f>IFERROR(VLOOKUP($A19,TableHandbook[],H$2,FALSE),"")</f>
        <v/>
      </c>
      <c r="I19" s="171" t="str">
        <f>IFERROR(VLOOKUP($A19,TableHandbook[],I$2,FALSE),"")</f>
        <v/>
      </c>
      <c r="J19" s="171" t="str">
        <f>IFERROR(VLOOKUP($A19,TableHandbook[],J$2,FALSE),"")</f>
        <v/>
      </c>
      <c r="K19" s="175" t="str">
        <f>IFERROR(VLOOKUP($A19,TableHandbook[],K$2,FALSE),"")</f>
        <v/>
      </c>
      <c r="L19" s="33"/>
      <c r="M19" s="176">
        <v>10</v>
      </c>
      <c r="N19" s="177"/>
      <c r="O19" s="177"/>
    </row>
    <row r="20" spans="1:15" s="178" customFormat="1" ht="20.100000000000001" customHeight="1" x14ac:dyDescent="0.15">
      <c r="A20" s="170" t="str">
        <f>IFERROR(IF(HLOOKUP($L$5,RangeUnitsets,M20,FALSE)=0,"",HLOOKUP($L$5,RangeUnitsets,M20,FALSE)),"")</f>
        <v/>
      </c>
      <c r="B20" s="186" t="str">
        <f>IFERROR(IF(VLOOKUP(A20,TableHandbook[],2,FALSE)=0,"",VLOOKUP(A20,TableHandbook[],2,FALSE)),"")</f>
        <v/>
      </c>
      <c r="C20" s="186"/>
      <c r="D20" s="191" t="str">
        <f>IFERROR(VLOOKUP(A20,TableHandbook[],4,FALSE),"")</f>
        <v/>
      </c>
      <c r="E20" s="186" t="str">
        <f>IF(A20="","",E19)</f>
        <v/>
      </c>
      <c r="F20" s="173" t="str">
        <f>IFERROR(IF(VLOOKUP(A20,TableHandbook[],6,FALSE)=0,"",VLOOKUP(A20,TableHandbook[],6,FALSE)),"")</f>
        <v/>
      </c>
      <c r="G20" s="171" t="str">
        <f>IFERROR(IF(VLOOKUP(A20,TableHandbook[],5,FALSE)=0,"",VLOOKUP(A20,TableHandbook[],5,FALSE)),"")</f>
        <v/>
      </c>
      <c r="H20" s="174" t="str">
        <f>IFERROR(VLOOKUP($A20,TableHandbook[],H$2,FALSE),"")</f>
        <v/>
      </c>
      <c r="I20" s="171" t="str">
        <f>IFERROR(VLOOKUP($A20,TableHandbook[],I$2,FALSE),"")</f>
        <v/>
      </c>
      <c r="J20" s="171" t="str">
        <f>IFERROR(VLOOKUP($A20,TableHandbook[],J$2,FALSE),"")</f>
        <v/>
      </c>
      <c r="K20" s="175" t="str">
        <f>IFERROR(VLOOKUP($A20,TableHandbook[],K$2,FALSE),"")</f>
        <v/>
      </c>
      <c r="L20" s="33"/>
      <c r="M20" s="176">
        <v>11</v>
      </c>
      <c r="N20" s="177"/>
      <c r="O20" s="177"/>
    </row>
    <row r="21" spans="1:15" s="178" customFormat="1" ht="20.100000000000001" customHeight="1" x14ac:dyDescent="0.15">
      <c r="A21" s="170" t="str">
        <f>IFERROR(IF(HLOOKUP($L$5,RangeUnitsets,M21,FALSE)=0,"",HLOOKUP($L$5,RangeUnitsets,M21,FALSE)),"")</f>
        <v/>
      </c>
      <c r="B21" s="186" t="str">
        <f>IFERROR(IF(VLOOKUP(A21,TableHandbook[],2,FALSE)=0,"",VLOOKUP(A21,TableHandbook[],2,FALSE)),"")</f>
        <v/>
      </c>
      <c r="C21" s="186"/>
      <c r="D21" s="191" t="str">
        <f>IFERROR(VLOOKUP(A21,TableHandbook[],4,FALSE),"")</f>
        <v/>
      </c>
      <c r="E21" s="186" t="str">
        <f>IF(A21="","",E20)</f>
        <v/>
      </c>
      <c r="F21" s="173" t="str">
        <f>IFERROR(IF(VLOOKUP(A21,TableHandbook[],6,FALSE)=0,"",VLOOKUP(A21,TableHandbook[],6,FALSE)),"")</f>
        <v/>
      </c>
      <c r="G21" s="171" t="str">
        <f>IFERROR(IF(VLOOKUP(A21,TableHandbook[],5,FALSE)=0,"",VLOOKUP(A21,TableHandbook[],5,FALSE)),"")</f>
        <v/>
      </c>
      <c r="H21" s="174" t="str">
        <f>IFERROR(VLOOKUP($A21,TableHandbook[],H$2,FALSE),"")</f>
        <v/>
      </c>
      <c r="I21" s="171" t="str">
        <f>IFERROR(VLOOKUP($A21,TableHandbook[],I$2,FALSE),"")</f>
        <v/>
      </c>
      <c r="J21" s="171" t="str">
        <f>IFERROR(VLOOKUP($A21,TableHandbook[],J$2,FALSE),"")</f>
        <v/>
      </c>
      <c r="K21" s="175" t="str">
        <f>IFERROR(VLOOKUP($A21,TableHandbook[],K$2,FALSE),"")</f>
        <v/>
      </c>
      <c r="L21" s="33"/>
      <c r="M21" s="176">
        <v>12</v>
      </c>
      <c r="N21" s="177"/>
      <c r="O21" s="177"/>
    </row>
    <row r="22" spans="1:15" s="178" customFormat="1" ht="20.100000000000001" customHeight="1" x14ac:dyDescent="0.15">
      <c r="A22" s="170" t="str">
        <f>IFERROR(IF(HLOOKUP($L$5,RangeUnitsets,M22,FALSE)=0,"",HLOOKUP($L$5,RangeUnitsets,M22,FALSE)),"")</f>
        <v/>
      </c>
      <c r="B22" s="186" t="str">
        <f>IFERROR(IF(VLOOKUP(A22,TableHandbook[],2,FALSE)=0,"",VLOOKUP(A22,TableHandbook[],2,FALSE)),"")</f>
        <v/>
      </c>
      <c r="C22" s="186"/>
      <c r="D22" s="191" t="str">
        <f>IFERROR(VLOOKUP(A22,TableHandbook[],4,FALSE),"")</f>
        <v/>
      </c>
      <c r="E22" s="186" t="str">
        <f>IF(A22="","",E21)</f>
        <v/>
      </c>
      <c r="F22" s="173" t="str">
        <f>IFERROR(IF(VLOOKUP(A22,TableHandbook[],6,FALSE)=0,"",VLOOKUP(A22,TableHandbook[],6,FALSE)),"")</f>
        <v/>
      </c>
      <c r="G22" s="171" t="str">
        <f>IFERROR(IF(VLOOKUP(A22,TableHandbook[],5,FALSE)=0,"",VLOOKUP(A22,TableHandbook[],5,FALSE)),"")</f>
        <v/>
      </c>
      <c r="H22" s="174" t="str">
        <f>IFERROR(VLOOKUP($A22,TableHandbook[],H$2,FALSE),"")</f>
        <v/>
      </c>
      <c r="I22" s="171" t="str">
        <f>IFERROR(VLOOKUP($A22,TableHandbook[],I$2,FALSE),"")</f>
        <v/>
      </c>
      <c r="J22" s="171" t="str">
        <f>IFERROR(VLOOKUP($A22,TableHandbook[],J$2,FALSE),"")</f>
        <v/>
      </c>
      <c r="K22" s="175" t="str">
        <f>IFERROR(VLOOKUP($A22,TableHandbook[],K$2,FALSE),"")</f>
        <v/>
      </c>
      <c r="L22" s="33"/>
      <c r="M22" s="176">
        <v>13</v>
      </c>
      <c r="N22" s="177"/>
      <c r="O22" s="177"/>
    </row>
    <row r="23" spans="1:15" s="199" customFormat="1" ht="13.9" customHeight="1" x14ac:dyDescent="0.2">
      <c r="A23" s="194"/>
      <c r="B23" s="194"/>
      <c r="C23" s="194"/>
      <c r="D23" s="195"/>
      <c r="E23" s="195"/>
      <c r="F23" s="196"/>
      <c r="G23" s="196"/>
      <c r="H23" s="196"/>
      <c r="I23" s="196"/>
      <c r="J23" s="196"/>
      <c r="K23" s="196"/>
      <c r="L23" s="196"/>
      <c r="M23" s="197"/>
      <c r="N23" s="198"/>
      <c r="O23" s="198"/>
    </row>
    <row r="24" spans="1:15" ht="16.5" x14ac:dyDescent="0.25">
      <c r="A24" s="200" t="s">
        <v>27</v>
      </c>
      <c r="B24" s="201"/>
      <c r="C24" s="201"/>
      <c r="D24" s="202"/>
      <c r="E24" s="203"/>
      <c r="F24" s="203"/>
      <c r="G24" s="203"/>
      <c r="H24" s="204" t="s">
        <v>16</v>
      </c>
      <c r="I24" s="205"/>
      <c r="J24" s="206"/>
      <c r="K24" s="207"/>
      <c r="L24" s="208" t="e">
        <f>VLOOKUP($D$5,TableCourses[],2,FALSE)</f>
        <v>#N/A</v>
      </c>
      <c r="M24" s="209"/>
    </row>
    <row r="25" spans="1:15" s="212" customFormat="1" ht="21" x14ac:dyDescent="0.25">
      <c r="A25" s="210"/>
      <c r="B25" s="210"/>
      <c r="C25" s="210"/>
      <c r="D25" s="201" t="s">
        <v>3</v>
      </c>
      <c r="E25" s="210"/>
      <c r="F25" s="210" t="s">
        <v>19</v>
      </c>
      <c r="G25" s="210" t="s">
        <v>20</v>
      </c>
      <c r="H25" s="168" t="s">
        <v>21</v>
      </c>
      <c r="I25" s="167" t="s">
        <v>22</v>
      </c>
      <c r="J25" s="167" t="s">
        <v>23</v>
      </c>
      <c r="K25" s="169" t="s">
        <v>24</v>
      </c>
      <c r="L25" s="211" t="s">
        <v>25</v>
      </c>
      <c r="M25" s="209"/>
    </row>
    <row r="26" spans="1:15" ht="18" customHeight="1" x14ac:dyDescent="0.25">
      <c r="A26" s="213" t="str">
        <f t="shared" ref="A26:A43" si="0">IFERROR(IF(HLOOKUP($L$24,RangeOptions,$M26,FALSE)=0,"",HLOOKUP($L$24,RangeOptions,$M26,FALSE)),"")</f>
        <v/>
      </c>
      <c r="B26" s="214" t="str">
        <f>IFERROR(IF(VLOOKUP(A26,TableHandbook[],2,FALSE)=0,"",VLOOKUP(A26,TableHandbook[],2,FALSE)),"")</f>
        <v/>
      </c>
      <c r="C26" s="214"/>
      <c r="D26" s="215" t="str">
        <f>IFERROR(VLOOKUP(A26,TableHandbook[],4,FALSE),"")</f>
        <v/>
      </c>
      <c r="E26" s="216"/>
      <c r="F26" s="216" t="str">
        <f>IFERROR(IF(VLOOKUP(A26,TableHandbook[],6,FALSE)=0,"",VLOOKUP(A26,TableHandbook[],6,FALSE)),"")</f>
        <v/>
      </c>
      <c r="G26" s="216" t="str">
        <f>IFERROR(IF(VLOOKUP(A26,TableHandbook[],5,FALSE)=0,"",VLOOKUP(A26,TableHandbook[],5,FALSE)),"")</f>
        <v/>
      </c>
      <c r="H26" s="174" t="str">
        <f>IFERROR(VLOOKUP($A26,TableHandbook[],H$2,FALSE),"")</f>
        <v/>
      </c>
      <c r="I26" s="171" t="str">
        <f>IFERROR(VLOOKUP($A26,TableHandbook[],I$2,FALSE),"")</f>
        <v/>
      </c>
      <c r="J26" s="171" t="str">
        <f>IFERROR(VLOOKUP($A26,TableHandbook[],J$2,FALSE),"")</f>
        <v/>
      </c>
      <c r="K26" s="175" t="str">
        <f>IFERROR(VLOOKUP($A26,TableHandbook[],K$2,FALSE),"")</f>
        <v/>
      </c>
      <c r="L26" s="35"/>
      <c r="M26" s="176">
        <v>2</v>
      </c>
    </row>
    <row r="27" spans="1:15" ht="18" customHeight="1" x14ac:dyDescent="0.25">
      <c r="A27" s="213" t="str">
        <f t="shared" si="0"/>
        <v/>
      </c>
      <c r="B27" s="214" t="str">
        <f>IFERROR(IF(VLOOKUP(A27,TableHandbook[],2,FALSE)=0,"",VLOOKUP(A27,TableHandbook[],2,FALSE)),"")</f>
        <v/>
      </c>
      <c r="C27" s="214"/>
      <c r="D27" s="215" t="str">
        <f>IFERROR(VLOOKUP(A27,TableHandbook[],4,FALSE),"")</f>
        <v/>
      </c>
      <c r="E27" s="216"/>
      <c r="F27" s="216" t="str">
        <f>IFERROR(IF(VLOOKUP(A27,TableHandbook[],6,FALSE)=0,"",VLOOKUP(A27,TableHandbook[],6,FALSE)),"")</f>
        <v/>
      </c>
      <c r="G27" s="216" t="str">
        <f>IFERROR(IF(VLOOKUP(A27,TableHandbook[],5,FALSE)=0,"",VLOOKUP(A27,TableHandbook[],5,FALSE)),"")</f>
        <v/>
      </c>
      <c r="H27" s="174" t="str">
        <f>IFERROR(VLOOKUP($A27,TableHandbook[],H$2,FALSE),"")</f>
        <v/>
      </c>
      <c r="I27" s="171" t="str">
        <f>IFERROR(VLOOKUP($A27,TableHandbook[],I$2,FALSE),"")</f>
        <v/>
      </c>
      <c r="J27" s="171" t="str">
        <f>IFERROR(VLOOKUP($A27,TableHandbook[],J$2,FALSE),"")</f>
        <v/>
      </c>
      <c r="K27" s="175" t="str">
        <f>IFERROR(VLOOKUP($A27,TableHandbook[],K$2,FALSE),"")</f>
        <v/>
      </c>
      <c r="L27" s="35"/>
      <c r="M27" s="176">
        <v>3</v>
      </c>
    </row>
    <row r="28" spans="1:15" ht="18" customHeight="1" x14ac:dyDescent="0.25">
      <c r="A28" s="213" t="str">
        <f t="shared" si="0"/>
        <v/>
      </c>
      <c r="B28" s="214" t="str">
        <f>IFERROR(IF(VLOOKUP(A28,TableHandbook[],2,FALSE)=0,"",VLOOKUP(A28,TableHandbook[],2,FALSE)),"")</f>
        <v/>
      </c>
      <c r="C28" s="214"/>
      <c r="D28" s="215" t="str">
        <f>IFERROR(VLOOKUP(A28,TableHandbook[],4,FALSE),"")</f>
        <v/>
      </c>
      <c r="E28" s="216"/>
      <c r="F28" s="216" t="str">
        <f>IFERROR(IF(VLOOKUP(A28,TableHandbook[],6,FALSE)=0,"",VLOOKUP(A28,TableHandbook[],6,FALSE)),"")</f>
        <v/>
      </c>
      <c r="G28" s="216" t="str">
        <f>IFERROR(IF(VLOOKUP(A28,TableHandbook[],5,FALSE)=0,"",VLOOKUP(A28,TableHandbook[],5,FALSE)),"")</f>
        <v/>
      </c>
      <c r="H28" s="174" t="str">
        <f>IFERROR(VLOOKUP($A28,TableHandbook[],H$2,FALSE),"")</f>
        <v/>
      </c>
      <c r="I28" s="171" t="str">
        <f>IFERROR(VLOOKUP($A28,TableHandbook[],I$2,FALSE),"")</f>
        <v/>
      </c>
      <c r="J28" s="171" t="str">
        <f>IFERROR(VLOOKUP($A28,TableHandbook[],J$2,FALSE),"")</f>
        <v/>
      </c>
      <c r="K28" s="175" t="str">
        <f>IFERROR(VLOOKUP($A28,TableHandbook[],K$2,FALSE),"")</f>
        <v/>
      </c>
      <c r="L28" s="35"/>
      <c r="M28" s="176">
        <v>4</v>
      </c>
    </row>
    <row r="29" spans="1:15" ht="18" customHeight="1" x14ac:dyDescent="0.25">
      <c r="A29" s="213" t="str">
        <f t="shared" si="0"/>
        <v/>
      </c>
      <c r="B29" s="214" t="str">
        <f>IFERROR(IF(VLOOKUP(A29,TableHandbook[],2,FALSE)=0,"",VLOOKUP(A29,TableHandbook[],2,FALSE)),"")</f>
        <v/>
      </c>
      <c r="C29" s="214"/>
      <c r="D29" s="215" t="str">
        <f>IFERROR(VLOOKUP(A29,TableHandbook[],4,FALSE),"")</f>
        <v/>
      </c>
      <c r="E29" s="216"/>
      <c r="F29" s="216" t="str">
        <f>IFERROR(IF(VLOOKUP(A29,TableHandbook[],6,FALSE)=0,"",VLOOKUP(A29,TableHandbook[],6,FALSE)),"")</f>
        <v/>
      </c>
      <c r="G29" s="216" t="str">
        <f>IFERROR(IF(VLOOKUP(A29,TableHandbook[],5,FALSE)=0,"",VLOOKUP(A29,TableHandbook[],5,FALSE)),"")</f>
        <v/>
      </c>
      <c r="H29" s="174" t="str">
        <f>IFERROR(VLOOKUP($A29,TableHandbook[],H$2,FALSE),"")</f>
        <v/>
      </c>
      <c r="I29" s="171" t="str">
        <f>IFERROR(VLOOKUP($A29,TableHandbook[],I$2,FALSE),"")</f>
        <v/>
      </c>
      <c r="J29" s="171" t="str">
        <f>IFERROR(VLOOKUP($A29,TableHandbook[],J$2,FALSE),"")</f>
        <v/>
      </c>
      <c r="K29" s="175" t="str">
        <f>IFERROR(VLOOKUP($A29,TableHandbook[],K$2,FALSE),"")</f>
        <v/>
      </c>
      <c r="L29" s="35"/>
      <c r="M29" s="176">
        <v>5</v>
      </c>
    </row>
    <row r="30" spans="1:15" ht="18" customHeight="1" x14ac:dyDescent="0.25">
      <c r="A30" s="213" t="str">
        <f t="shared" si="0"/>
        <v/>
      </c>
      <c r="B30" s="214" t="str">
        <f>IFERROR(IF(VLOOKUP(A30,TableHandbook[],2,FALSE)=0,"",VLOOKUP(A30,TableHandbook[],2,FALSE)),"")</f>
        <v/>
      </c>
      <c r="C30" s="214"/>
      <c r="D30" s="215" t="str">
        <f>IFERROR(VLOOKUP(A30,TableHandbook[],4,FALSE),"")</f>
        <v/>
      </c>
      <c r="E30" s="216"/>
      <c r="F30" s="216" t="str">
        <f>IFERROR(IF(VLOOKUP(A30,TableHandbook[],6,FALSE)=0,"",VLOOKUP(A30,TableHandbook[],6,FALSE)),"")</f>
        <v/>
      </c>
      <c r="G30" s="216" t="str">
        <f>IFERROR(IF(VLOOKUP(A30,TableHandbook[],5,FALSE)=0,"",VLOOKUP(A30,TableHandbook[],5,FALSE)),"")</f>
        <v/>
      </c>
      <c r="H30" s="174" t="str">
        <f>IFERROR(VLOOKUP($A30,TableHandbook[],H$2,FALSE),"")</f>
        <v/>
      </c>
      <c r="I30" s="171" t="str">
        <f>IFERROR(VLOOKUP($A30,TableHandbook[],I$2,FALSE),"")</f>
        <v/>
      </c>
      <c r="J30" s="171" t="str">
        <f>IFERROR(VLOOKUP($A30,TableHandbook[],J$2,FALSE),"")</f>
        <v/>
      </c>
      <c r="K30" s="175" t="str">
        <f>IFERROR(VLOOKUP($A30,TableHandbook[],K$2,FALSE),"")</f>
        <v/>
      </c>
      <c r="L30" s="35"/>
      <c r="M30" s="176">
        <v>6</v>
      </c>
    </row>
    <row r="31" spans="1:15" ht="18" customHeight="1" x14ac:dyDescent="0.25">
      <c r="A31" s="213" t="str">
        <f t="shared" si="0"/>
        <v/>
      </c>
      <c r="B31" s="214" t="str">
        <f>IFERROR(IF(VLOOKUP(A31,TableHandbook[],2,FALSE)=0,"",VLOOKUP(A31,TableHandbook[],2,FALSE)),"")</f>
        <v/>
      </c>
      <c r="C31" s="214"/>
      <c r="D31" s="215" t="str">
        <f>IFERROR(VLOOKUP(A31,TableHandbook[],4,FALSE),"")</f>
        <v/>
      </c>
      <c r="E31" s="216"/>
      <c r="F31" s="216" t="str">
        <f>IFERROR(IF(VLOOKUP(A31,TableHandbook[],6,FALSE)=0,"",VLOOKUP(A31,TableHandbook[],6,FALSE)),"")</f>
        <v/>
      </c>
      <c r="G31" s="216" t="str">
        <f>IFERROR(IF(VLOOKUP(A31,TableHandbook[],5,FALSE)=0,"",VLOOKUP(A31,TableHandbook[],5,FALSE)),"")</f>
        <v/>
      </c>
      <c r="H31" s="174" t="str">
        <f>IFERROR(VLOOKUP($A31,TableHandbook[],H$2,FALSE),"")</f>
        <v/>
      </c>
      <c r="I31" s="171" t="str">
        <f>IFERROR(VLOOKUP($A31,TableHandbook[],I$2,FALSE),"")</f>
        <v/>
      </c>
      <c r="J31" s="171" t="str">
        <f>IFERROR(VLOOKUP($A31,TableHandbook[],J$2,FALSE),"")</f>
        <v/>
      </c>
      <c r="K31" s="175" t="str">
        <f>IFERROR(VLOOKUP($A31,TableHandbook[],K$2,FALSE),"")</f>
        <v/>
      </c>
      <c r="L31" s="35"/>
      <c r="M31" s="176">
        <v>7</v>
      </c>
    </row>
    <row r="32" spans="1:15" ht="18" customHeight="1" x14ac:dyDescent="0.25">
      <c r="A32" s="213" t="str">
        <f t="shared" si="0"/>
        <v/>
      </c>
      <c r="B32" s="214" t="str">
        <f>IFERROR(IF(VLOOKUP(A32,TableHandbook[],2,FALSE)=0,"",VLOOKUP(A32,TableHandbook[],2,FALSE)),"")</f>
        <v/>
      </c>
      <c r="C32" s="214"/>
      <c r="D32" s="215" t="str">
        <f>IFERROR(VLOOKUP(A32,TableHandbook[],4,FALSE),"")</f>
        <v/>
      </c>
      <c r="E32" s="216"/>
      <c r="F32" s="216" t="str">
        <f>IFERROR(IF(VLOOKUP(A32,TableHandbook[],6,FALSE)=0,"",VLOOKUP(A32,TableHandbook[],6,FALSE)),"")</f>
        <v/>
      </c>
      <c r="G32" s="216" t="str">
        <f>IFERROR(IF(VLOOKUP(A32,TableHandbook[],5,FALSE)=0,"",VLOOKUP(A32,TableHandbook[],5,FALSE)),"")</f>
        <v/>
      </c>
      <c r="H32" s="174" t="str">
        <f>IFERROR(VLOOKUP($A32,TableHandbook[],H$2,FALSE),"")</f>
        <v/>
      </c>
      <c r="I32" s="171" t="str">
        <f>IFERROR(VLOOKUP($A32,TableHandbook[],I$2,FALSE),"")</f>
        <v/>
      </c>
      <c r="J32" s="171" t="str">
        <f>IFERROR(VLOOKUP($A32,TableHandbook[],J$2,FALSE),"")</f>
        <v/>
      </c>
      <c r="K32" s="175" t="str">
        <f>IFERROR(VLOOKUP($A32,TableHandbook[],K$2,FALSE),"")</f>
        <v/>
      </c>
      <c r="L32" s="35"/>
      <c r="M32" s="176">
        <v>8</v>
      </c>
    </row>
    <row r="33" spans="1:15" ht="18" customHeight="1" x14ac:dyDescent="0.25">
      <c r="A33" s="213" t="str">
        <f t="shared" si="0"/>
        <v/>
      </c>
      <c r="B33" s="214" t="str">
        <f>IFERROR(IF(VLOOKUP(A33,TableHandbook[],2,FALSE)=0,"",VLOOKUP(A33,TableHandbook[],2,FALSE)),"")</f>
        <v/>
      </c>
      <c r="C33" s="214"/>
      <c r="D33" s="215" t="str">
        <f>IFERROR(VLOOKUP(A33,TableHandbook[],4,FALSE),"")</f>
        <v/>
      </c>
      <c r="E33" s="216"/>
      <c r="F33" s="216" t="str">
        <f>IFERROR(IF(VLOOKUP(A33,TableHandbook[],6,FALSE)=0,"",VLOOKUP(A33,TableHandbook[],6,FALSE)),"")</f>
        <v/>
      </c>
      <c r="G33" s="216" t="str">
        <f>IFERROR(IF(VLOOKUP(A33,TableHandbook[],5,FALSE)=0,"",VLOOKUP(A33,TableHandbook[],5,FALSE)),"")</f>
        <v/>
      </c>
      <c r="H33" s="174" t="str">
        <f>IFERROR(VLOOKUP($A33,TableHandbook[],H$2,FALSE),"")</f>
        <v/>
      </c>
      <c r="I33" s="171" t="str">
        <f>IFERROR(VLOOKUP($A33,TableHandbook[],I$2,FALSE),"")</f>
        <v/>
      </c>
      <c r="J33" s="171" t="str">
        <f>IFERROR(VLOOKUP($A33,TableHandbook[],J$2,FALSE),"")</f>
        <v/>
      </c>
      <c r="K33" s="175" t="str">
        <f>IFERROR(VLOOKUP($A33,TableHandbook[],K$2,FALSE),"")</f>
        <v/>
      </c>
      <c r="L33" s="35"/>
      <c r="M33" s="176">
        <v>9</v>
      </c>
    </row>
    <row r="34" spans="1:15" ht="18" customHeight="1" x14ac:dyDescent="0.25">
      <c r="A34" s="213" t="str">
        <f t="shared" si="0"/>
        <v/>
      </c>
      <c r="B34" s="214" t="str">
        <f>IFERROR(IF(VLOOKUP(A34,TableHandbook[],2,FALSE)=0,"",VLOOKUP(A34,TableHandbook[],2,FALSE)),"")</f>
        <v/>
      </c>
      <c r="C34" s="214"/>
      <c r="D34" s="215" t="str">
        <f>IFERROR(VLOOKUP(A34,TableHandbook[],4,FALSE),"")</f>
        <v/>
      </c>
      <c r="E34" s="216"/>
      <c r="F34" s="216" t="str">
        <f>IFERROR(IF(VLOOKUP(A34,TableHandbook[],6,FALSE)=0,"",VLOOKUP(A34,TableHandbook[],6,FALSE)),"")</f>
        <v/>
      </c>
      <c r="G34" s="216" t="str">
        <f>IFERROR(IF(VLOOKUP(A34,TableHandbook[],5,FALSE)=0,"",VLOOKUP(A34,TableHandbook[],5,FALSE)),"")</f>
        <v/>
      </c>
      <c r="H34" s="174" t="str">
        <f>IFERROR(VLOOKUP($A34,TableHandbook[],H$2,FALSE),"")</f>
        <v/>
      </c>
      <c r="I34" s="171" t="str">
        <f>IFERROR(VLOOKUP($A34,TableHandbook[],I$2,FALSE),"")</f>
        <v/>
      </c>
      <c r="J34" s="171" t="str">
        <f>IFERROR(VLOOKUP($A34,TableHandbook[],J$2,FALSE),"")</f>
        <v/>
      </c>
      <c r="K34" s="175" t="str">
        <f>IFERROR(VLOOKUP($A34,TableHandbook[],K$2,FALSE),"")</f>
        <v/>
      </c>
      <c r="L34" s="35"/>
      <c r="M34" s="176">
        <v>10</v>
      </c>
    </row>
    <row r="35" spans="1:15" ht="18" customHeight="1" x14ac:dyDescent="0.25">
      <c r="A35" s="213" t="str">
        <f t="shared" si="0"/>
        <v/>
      </c>
      <c r="B35" s="214" t="str">
        <f>IFERROR(IF(VLOOKUP(A35,TableHandbook[],2,FALSE)=0,"",VLOOKUP(A35,TableHandbook[],2,FALSE)),"")</f>
        <v/>
      </c>
      <c r="C35" s="214"/>
      <c r="D35" s="215" t="str">
        <f>IFERROR(VLOOKUP(A35,TableHandbook[],4,FALSE),"")</f>
        <v/>
      </c>
      <c r="E35" s="216"/>
      <c r="F35" s="216" t="str">
        <f>IFERROR(IF(VLOOKUP(A35,TableHandbook[],6,FALSE)=0,"",VLOOKUP(A35,TableHandbook[],6,FALSE)),"")</f>
        <v/>
      </c>
      <c r="G35" s="216" t="str">
        <f>IFERROR(IF(VLOOKUP(A35,TableHandbook[],5,FALSE)=0,"",VLOOKUP(A35,TableHandbook[],5,FALSE)),"")</f>
        <v/>
      </c>
      <c r="H35" s="174" t="str">
        <f>IFERROR(VLOOKUP($A35,TableHandbook[],H$2,FALSE),"")</f>
        <v/>
      </c>
      <c r="I35" s="171" t="str">
        <f>IFERROR(VLOOKUP($A35,TableHandbook[],I$2,FALSE),"")</f>
        <v/>
      </c>
      <c r="J35" s="171" t="str">
        <f>IFERROR(VLOOKUP($A35,TableHandbook[],J$2,FALSE),"")</f>
        <v/>
      </c>
      <c r="K35" s="175" t="str">
        <f>IFERROR(VLOOKUP($A35,TableHandbook[],K$2,FALSE),"")</f>
        <v/>
      </c>
      <c r="L35" s="35"/>
      <c r="M35" s="176">
        <v>11</v>
      </c>
    </row>
    <row r="36" spans="1:15" ht="18" customHeight="1" x14ac:dyDescent="0.25">
      <c r="A36" s="213" t="str">
        <f t="shared" si="0"/>
        <v/>
      </c>
      <c r="B36" s="214" t="str">
        <f>IFERROR(IF(VLOOKUP(A36,TableHandbook[],2,FALSE)=0,"",VLOOKUP(A36,TableHandbook[],2,FALSE)),"")</f>
        <v/>
      </c>
      <c r="C36" s="214"/>
      <c r="D36" s="215" t="str">
        <f>IFERROR(VLOOKUP(A36,TableHandbook[],4,FALSE),"")</f>
        <v/>
      </c>
      <c r="E36" s="216"/>
      <c r="F36" s="216" t="str">
        <f>IFERROR(IF(VLOOKUP(A36,TableHandbook[],6,FALSE)=0,"",VLOOKUP(A36,TableHandbook[],6,FALSE)),"")</f>
        <v/>
      </c>
      <c r="G36" s="216" t="str">
        <f>IFERROR(IF(VLOOKUP(A36,TableHandbook[],5,FALSE)=0,"",VLOOKUP(A36,TableHandbook[],5,FALSE)),"")</f>
        <v/>
      </c>
      <c r="H36" s="174" t="str">
        <f>IFERROR(VLOOKUP($A36,TableHandbook[],H$2,FALSE),"")</f>
        <v/>
      </c>
      <c r="I36" s="171" t="str">
        <f>IFERROR(VLOOKUP($A36,TableHandbook[],I$2,FALSE),"")</f>
        <v/>
      </c>
      <c r="J36" s="171" t="str">
        <f>IFERROR(VLOOKUP($A36,TableHandbook[],J$2,FALSE),"")</f>
        <v/>
      </c>
      <c r="K36" s="175" t="str">
        <f>IFERROR(VLOOKUP($A36,TableHandbook[],K$2,FALSE),"")</f>
        <v/>
      </c>
      <c r="L36" s="35"/>
      <c r="M36" s="176">
        <v>12</v>
      </c>
    </row>
    <row r="37" spans="1:15" ht="18" customHeight="1" x14ac:dyDescent="0.25">
      <c r="A37" s="213" t="str">
        <f t="shared" si="0"/>
        <v/>
      </c>
      <c r="B37" s="214" t="str">
        <f>IFERROR(IF(VLOOKUP(A37,TableHandbook[],2,FALSE)=0,"",VLOOKUP(A37,TableHandbook[],2,FALSE)),"")</f>
        <v/>
      </c>
      <c r="C37" s="214"/>
      <c r="D37" s="215" t="str">
        <f>IFERROR(VLOOKUP(A37,TableHandbook[],4,FALSE),"")</f>
        <v/>
      </c>
      <c r="E37" s="216"/>
      <c r="F37" s="216" t="str">
        <f>IFERROR(IF(VLOOKUP(A37,TableHandbook[],6,FALSE)=0,"",VLOOKUP(A37,TableHandbook[],6,FALSE)),"")</f>
        <v/>
      </c>
      <c r="G37" s="216" t="str">
        <f>IFERROR(IF(VLOOKUP(A37,TableHandbook[],5,FALSE)=0,"",VLOOKUP(A37,TableHandbook[],5,FALSE)),"")</f>
        <v/>
      </c>
      <c r="H37" s="174" t="str">
        <f>IFERROR(VLOOKUP($A37,TableHandbook[],H$2,FALSE),"")</f>
        <v/>
      </c>
      <c r="I37" s="171" t="str">
        <f>IFERROR(VLOOKUP($A37,TableHandbook[],I$2,FALSE),"")</f>
        <v/>
      </c>
      <c r="J37" s="171" t="str">
        <f>IFERROR(VLOOKUP($A37,TableHandbook[],J$2,FALSE),"")</f>
        <v/>
      </c>
      <c r="K37" s="175" t="str">
        <f>IFERROR(VLOOKUP($A37,TableHandbook[],K$2,FALSE),"")</f>
        <v/>
      </c>
      <c r="L37" s="35"/>
      <c r="M37" s="176">
        <v>13</v>
      </c>
    </row>
    <row r="38" spans="1:15" ht="18" customHeight="1" x14ac:dyDescent="0.25">
      <c r="A38" s="213" t="str">
        <f t="shared" si="0"/>
        <v/>
      </c>
      <c r="B38" s="214" t="str">
        <f>IFERROR(IF(VLOOKUP(A38,TableHandbook[],2,FALSE)=0,"",VLOOKUP(A38,TableHandbook[],2,FALSE)),"")</f>
        <v/>
      </c>
      <c r="C38" s="214"/>
      <c r="D38" s="215" t="str">
        <f>IFERROR(VLOOKUP(A38,TableHandbook[],4,FALSE),"")</f>
        <v/>
      </c>
      <c r="E38" s="216"/>
      <c r="F38" s="216" t="str">
        <f>IFERROR(IF(VLOOKUP(A38,TableHandbook[],6,FALSE)=0,"",VLOOKUP(A38,TableHandbook[],6,FALSE)),"")</f>
        <v/>
      </c>
      <c r="G38" s="216" t="str">
        <f>IFERROR(IF(VLOOKUP(A38,TableHandbook[],5,FALSE)=0,"",VLOOKUP(A38,TableHandbook[],5,FALSE)),"")</f>
        <v/>
      </c>
      <c r="H38" s="174" t="str">
        <f>IFERROR(VLOOKUP($A38,TableHandbook[],H$2,FALSE),"")</f>
        <v/>
      </c>
      <c r="I38" s="171" t="str">
        <f>IFERROR(VLOOKUP($A38,TableHandbook[],I$2,FALSE),"")</f>
        <v/>
      </c>
      <c r="J38" s="171" t="str">
        <f>IFERROR(VLOOKUP($A38,TableHandbook[],J$2,FALSE),"")</f>
        <v/>
      </c>
      <c r="K38" s="175" t="str">
        <f>IFERROR(VLOOKUP($A38,TableHandbook[],K$2,FALSE),"")</f>
        <v/>
      </c>
      <c r="L38" s="35"/>
      <c r="M38" s="176">
        <v>14</v>
      </c>
    </row>
    <row r="39" spans="1:15" ht="18" customHeight="1" x14ac:dyDescent="0.25">
      <c r="A39" s="213" t="str">
        <f t="shared" si="0"/>
        <v/>
      </c>
      <c r="B39" s="214" t="str">
        <f>IFERROR(IF(VLOOKUP(A39,TableHandbook[],2,FALSE)=0,"",VLOOKUP(A39,TableHandbook[],2,FALSE)),"")</f>
        <v/>
      </c>
      <c r="C39" s="214"/>
      <c r="D39" s="215" t="str">
        <f>IFERROR(VLOOKUP(A39,TableHandbook[],4,FALSE),"")</f>
        <v/>
      </c>
      <c r="E39" s="216"/>
      <c r="F39" s="216" t="str">
        <f>IFERROR(IF(VLOOKUP(A39,TableHandbook[],6,FALSE)=0,"",VLOOKUP(A39,TableHandbook[],6,FALSE)),"")</f>
        <v/>
      </c>
      <c r="G39" s="216" t="str">
        <f>IFERROR(IF(VLOOKUP(A39,TableHandbook[],5,FALSE)=0,"",VLOOKUP(A39,TableHandbook[],5,FALSE)),"")</f>
        <v/>
      </c>
      <c r="H39" s="174" t="str">
        <f>IFERROR(VLOOKUP($A39,TableHandbook[],H$2,FALSE),"")</f>
        <v/>
      </c>
      <c r="I39" s="171" t="str">
        <f>IFERROR(VLOOKUP($A39,TableHandbook[],I$2,FALSE),"")</f>
        <v/>
      </c>
      <c r="J39" s="171" t="str">
        <f>IFERROR(VLOOKUP($A39,TableHandbook[],J$2,FALSE),"")</f>
        <v/>
      </c>
      <c r="K39" s="175" t="str">
        <f>IFERROR(VLOOKUP($A39,TableHandbook[],K$2,FALSE),"")</f>
        <v/>
      </c>
      <c r="L39" s="35"/>
      <c r="M39" s="176">
        <v>15</v>
      </c>
    </row>
    <row r="40" spans="1:15" ht="18" customHeight="1" x14ac:dyDescent="0.25">
      <c r="A40" s="213" t="str">
        <f t="shared" si="0"/>
        <v/>
      </c>
      <c r="B40" s="214" t="str">
        <f>IFERROR(IF(VLOOKUP(A40,TableHandbook[],2,FALSE)=0,"",VLOOKUP(A40,TableHandbook[],2,FALSE)),"")</f>
        <v/>
      </c>
      <c r="C40" s="214"/>
      <c r="D40" s="215" t="str">
        <f>IFERROR(VLOOKUP(A40,TableHandbook[],4,FALSE),"")</f>
        <v/>
      </c>
      <c r="E40" s="216"/>
      <c r="F40" s="216" t="str">
        <f>IFERROR(IF(VLOOKUP(A40,TableHandbook[],6,FALSE)=0,"",VLOOKUP(A40,TableHandbook[],6,FALSE)),"")</f>
        <v/>
      </c>
      <c r="G40" s="216" t="str">
        <f>IFERROR(IF(VLOOKUP(A40,TableHandbook[],5,FALSE)=0,"",VLOOKUP(A40,TableHandbook[],5,FALSE)),"")</f>
        <v/>
      </c>
      <c r="H40" s="174" t="str">
        <f>IFERROR(VLOOKUP($A40,TableHandbook[],H$2,FALSE),"")</f>
        <v/>
      </c>
      <c r="I40" s="171" t="str">
        <f>IFERROR(VLOOKUP($A40,TableHandbook[],I$2,FALSE),"")</f>
        <v/>
      </c>
      <c r="J40" s="171" t="str">
        <f>IFERROR(VLOOKUP($A40,TableHandbook[],J$2,FALSE),"")</f>
        <v/>
      </c>
      <c r="K40" s="175" t="str">
        <f>IFERROR(VLOOKUP($A40,TableHandbook[],K$2,FALSE),"")</f>
        <v/>
      </c>
      <c r="L40" s="35"/>
      <c r="M40" s="176">
        <v>16</v>
      </c>
    </row>
    <row r="41" spans="1:15" ht="18" customHeight="1" x14ac:dyDescent="0.25">
      <c r="A41" s="213" t="str">
        <f t="shared" si="0"/>
        <v/>
      </c>
      <c r="B41" s="214" t="str">
        <f>IFERROR(IF(VLOOKUP(A41,TableHandbook[],2,FALSE)=0,"",VLOOKUP(A41,TableHandbook[],2,FALSE)),"")</f>
        <v/>
      </c>
      <c r="C41" s="214"/>
      <c r="D41" s="215" t="str">
        <f>IFERROR(VLOOKUP(A41,TableHandbook[],4,FALSE),"")</f>
        <v/>
      </c>
      <c r="E41" s="216"/>
      <c r="F41" s="216" t="str">
        <f>IFERROR(IF(VLOOKUP(A41,TableHandbook[],6,FALSE)=0,"",VLOOKUP(A41,TableHandbook[],6,FALSE)),"")</f>
        <v/>
      </c>
      <c r="G41" s="216" t="str">
        <f>IFERROR(IF(VLOOKUP(A41,TableHandbook[],5,FALSE)=0,"",VLOOKUP(A41,TableHandbook[],5,FALSE)),"")</f>
        <v/>
      </c>
      <c r="H41" s="174" t="str">
        <f>IFERROR(VLOOKUP($A41,TableHandbook[],H$2,FALSE),"")</f>
        <v/>
      </c>
      <c r="I41" s="171" t="str">
        <f>IFERROR(VLOOKUP($A41,TableHandbook[],I$2,FALSE),"")</f>
        <v/>
      </c>
      <c r="J41" s="171" t="str">
        <f>IFERROR(VLOOKUP($A41,TableHandbook[],J$2,FALSE),"")</f>
        <v/>
      </c>
      <c r="K41" s="175" t="str">
        <f>IFERROR(VLOOKUP($A41,TableHandbook[],K$2,FALSE),"")</f>
        <v/>
      </c>
      <c r="L41" s="35"/>
      <c r="M41" s="176">
        <v>17</v>
      </c>
    </row>
    <row r="42" spans="1:15" ht="18" customHeight="1" x14ac:dyDescent="0.25">
      <c r="A42" s="213" t="str">
        <f t="shared" si="0"/>
        <v/>
      </c>
      <c r="B42" s="214" t="str">
        <f>IFERROR(IF(VLOOKUP(A42,TableHandbook[],2,FALSE)=0,"",VLOOKUP(A42,TableHandbook[],2,FALSE)),"")</f>
        <v/>
      </c>
      <c r="C42" s="214"/>
      <c r="D42" s="215" t="str">
        <f>IFERROR(VLOOKUP(A42,TableHandbook[],4,FALSE),"")</f>
        <v/>
      </c>
      <c r="E42" s="216"/>
      <c r="F42" s="216" t="str">
        <f>IFERROR(IF(VLOOKUP(A42,TableHandbook[],6,FALSE)=0,"",VLOOKUP(A42,TableHandbook[],6,FALSE)),"")</f>
        <v/>
      </c>
      <c r="G42" s="216" t="str">
        <f>IFERROR(IF(VLOOKUP(A42,TableHandbook[],5,FALSE)=0,"",VLOOKUP(A42,TableHandbook[],5,FALSE)),"")</f>
        <v/>
      </c>
      <c r="H42" s="174" t="str">
        <f>IFERROR(VLOOKUP($A42,TableHandbook[],H$2,FALSE),"")</f>
        <v/>
      </c>
      <c r="I42" s="171" t="str">
        <f>IFERROR(VLOOKUP($A42,TableHandbook[],I$2,FALSE),"")</f>
        <v/>
      </c>
      <c r="J42" s="171" t="str">
        <f>IFERROR(VLOOKUP($A42,TableHandbook[],J$2,FALSE),"")</f>
        <v/>
      </c>
      <c r="K42" s="175" t="str">
        <f>IFERROR(VLOOKUP($A42,TableHandbook[],K$2,FALSE),"")</f>
        <v/>
      </c>
      <c r="L42" s="35"/>
      <c r="M42" s="176">
        <v>18</v>
      </c>
    </row>
    <row r="43" spans="1:15" ht="18" customHeight="1" x14ac:dyDescent="0.25">
      <c r="A43" s="213" t="str">
        <f t="shared" si="0"/>
        <v/>
      </c>
      <c r="B43" s="214" t="str">
        <f>IFERROR(IF(VLOOKUP(A43,TableHandbook[],2,FALSE)=0,"",VLOOKUP(A43,TableHandbook[],2,FALSE)),"")</f>
        <v/>
      </c>
      <c r="C43" s="214"/>
      <c r="D43" s="215" t="str">
        <f>IFERROR(VLOOKUP(A43,TableHandbook[],4,FALSE),"")</f>
        <v/>
      </c>
      <c r="E43" s="216"/>
      <c r="F43" s="216" t="str">
        <f>IFERROR(IF(VLOOKUP(A43,TableHandbook[],6,FALSE)=0,"",VLOOKUP(A43,TableHandbook[],6,FALSE)),"")</f>
        <v/>
      </c>
      <c r="G43" s="216" t="str">
        <f>IFERROR(IF(VLOOKUP(A43,TableHandbook[],5,FALSE)=0,"",VLOOKUP(A43,TableHandbook[],5,FALSE)),"")</f>
        <v/>
      </c>
      <c r="H43" s="174" t="str">
        <f>IFERROR(VLOOKUP($A43,TableHandbook[],H$2,FALSE),"")</f>
        <v/>
      </c>
      <c r="I43" s="171" t="str">
        <f>IFERROR(VLOOKUP($A43,TableHandbook[],I$2,FALSE),"")</f>
        <v/>
      </c>
      <c r="J43" s="171" t="str">
        <f>IFERROR(VLOOKUP($A43,TableHandbook[],J$2,FALSE),"")</f>
        <v/>
      </c>
      <c r="K43" s="175" t="str">
        <f>IFERROR(VLOOKUP($A43,TableHandbook[],K$2,FALSE),"")</f>
        <v/>
      </c>
      <c r="L43" s="35"/>
      <c r="M43" s="176">
        <v>19</v>
      </c>
    </row>
    <row r="44" spans="1:15" ht="32.25" customHeight="1" x14ac:dyDescent="0.25">
      <c r="A44" s="217" t="s">
        <v>28</v>
      </c>
      <c r="B44" s="217"/>
      <c r="C44" s="217"/>
      <c r="D44" s="217"/>
      <c r="E44" s="217"/>
      <c r="F44" s="217"/>
      <c r="G44" s="217"/>
      <c r="H44" s="217"/>
      <c r="I44" s="217"/>
      <c r="J44" s="217"/>
      <c r="K44" s="217"/>
      <c r="L44" s="217"/>
    </row>
    <row r="45" spans="1:15" s="219" customFormat="1" ht="24.95" customHeight="1" x14ac:dyDescent="0.3">
      <c r="A45" s="92" t="s">
        <v>29</v>
      </c>
      <c r="B45" s="92"/>
      <c r="C45" s="92"/>
      <c r="D45" s="93"/>
      <c r="E45" s="93"/>
      <c r="F45" s="93"/>
      <c r="G45" s="93"/>
      <c r="H45" s="93"/>
      <c r="I45" s="93"/>
      <c r="J45" s="93"/>
      <c r="K45" s="93"/>
      <c r="L45" s="93"/>
      <c r="M45" s="218"/>
      <c r="N45" s="218"/>
      <c r="O45" s="218"/>
    </row>
    <row r="46" spans="1:15" ht="15" customHeight="1" x14ac:dyDescent="0.25">
      <c r="A46" s="220" t="s">
        <v>30</v>
      </c>
      <c r="B46" s="220"/>
      <c r="C46" s="220"/>
      <c r="D46" s="220"/>
      <c r="E46" s="221"/>
      <c r="F46" s="196"/>
      <c r="G46" s="222"/>
      <c r="H46" s="222"/>
      <c r="I46" s="222"/>
      <c r="J46" s="222"/>
      <c r="K46" s="222"/>
      <c r="L46" s="222" t="s">
        <v>31</v>
      </c>
    </row>
  </sheetData>
  <sheetProtection algorithmName="SHA-512" hashValue="05PAH8Z7XSmePs1HyKRAxnYxAXqANEtcjJRVbD1ZpmmoC+nGVX8cdCEuPstl2PZdL4T9lJpe6rjWi6wU24G4aQ==" saltValue="oyKtUUy5+UqTKK+vxheorA==" spinCount="100000" sheet="1" objects="1" scenarios="1" formatCells="0"/>
  <mergeCells count="2">
    <mergeCell ref="A3:D3"/>
    <mergeCell ref="A44:L44"/>
  </mergeCells>
  <conditionalFormatting sqref="D5:D6">
    <cfRule type="containsText" dxfId="76" priority="2" operator="containsText" text="Choose">
      <formula>NOT(ISERROR(SEARCH("Choose",D5)))</formula>
    </cfRule>
  </conditionalFormatting>
  <conditionalFormatting sqref="A26:L43">
    <cfRule type="expression" dxfId="75" priority="6">
      <formula>LEFT($D26,5)="Study"</formula>
    </cfRule>
  </conditionalFormatting>
  <conditionalFormatting sqref="A26:L43 A9:L22">
    <cfRule type="expression" dxfId="74" priority="1">
      <formula>$A9=""</formula>
    </cfRule>
  </conditionalFormatting>
  <dataValidations count="1">
    <dataValidation type="list" allowBlank="1" showInputMessage="1" showErrorMessage="1" sqref="L13"/>
  </dataValidations>
  <hyperlinks>
    <hyperlink ref="A45:L4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7" orientation="portrait"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Unitsets!$A$11:$A$13</xm:f>
          </x14:formula1>
          <xm:sqref>D6</xm:sqref>
        </x14:dataValidation>
        <x14:dataValidation type="list" showInputMessage="1" showErrorMessage="1">
          <x14:formula1>
            <xm:f>Unitsets!$A$6:$A$8</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X43"/>
  <sheetViews>
    <sheetView topLeftCell="D1" zoomScaleNormal="100" workbookViewId="0">
      <selection activeCell="O8" sqref="O8"/>
    </sheetView>
  </sheetViews>
  <sheetFormatPr defaultRowHeight="15.75" x14ac:dyDescent="0.25"/>
  <cols>
    <col min="1" max="1" width="47.5" style="15" bestFit="1" customWidth="1"/>
    <col min="2" max="2" width="11.375" style="10" bestFit="1" customWidth="1"/>
    <col min="3" max="3" width="8.875" style="10" bestFit="1" customWidth="1"/>
    <col min="4" max="4" width="19.375" style="10" bestFit="1" customWidth="1"/>
    <col min="5" max="5" width="13.75" style="10" bestFit="1" customWidth="1"/>
    <col min="6" max="7" width="13.125" style="10" bestFit="1" customWidth="1"/>
    <col min="8" max="8" width="9.625" style="10" customWidth="1"/>
    <col min="9" max="9" width="3.625" customWidth="1"/>
    <col min="10" max="10" width="8.25" bestFit="1" customWidth="1"/>
    <col min="11" max="11" width="12.625" bestFit="1" customWidth="1"/>
    <col min="12" max="12" width="6" bestFit="1" customWidth="1"/>
    <col min="13" max="13" width="8.75" customWidth="1"/>
    <col min="14" max="14" width="6" bestFit="1" customWidth="1"/>
    <col min="15" max="15" width="9" customWidth="1"/>
    <col min="16" max="16" width="6" bestFit="1" customWidth="1"/>
    <col min="17" max="17" width="9.75" customWidth="1"/>
    <col min="18" max="18" width="6.625" customWidth="1"/>
    <col min="19" max="19" width="34.5" bestFit="1" customWidth="1"/>
    <col min="21" max="21" width="20.875" bestFit="1" customWidth="1"/>
  </cols>
  <sheetData>
    <row r="1" spans="1:24" x14ac:dyDescent="0.25">
      <c r="A1" s="17" t="s">
        <v>32</v>
      </c>
      <c r="B1" s="18"/>
      <c r="C1" s="18"/>
      <c r="D1" s="18"/>
    </row>
    <row r="2" spans="1:24" x14ac:dyDescent="0.25">
      <c r="J2" s="30"/>
      <c r="K2" s="12"/>
      <c r="L2" s="12"/>
      <c r="M2" s="12"/>
      <c r="N2" s="12"/>
      <c r="O2" s="12"/>
      <c r="P2" s="13"/>
      <c r="Q2" s="12"/>
      <c r="R2" s="13"/>
      <c r="S2" s="25"/>
      <c r="T2" s="25"/>
      <c r="U2" s="25"/>
      <c r="V2" s="25"/>
      <c r="W2" s="25"/>
      <c r="X2" s="25"/>
    </row>
    <row r="3" spans="1:24" x14ac:dyDescent="0.25">
      <c r="I3" s="2">
        <v>1</v>
      </c>
      <c r="J3" s="1"/>
      <c r="K3" s="64" t="s">
        <v>33</v>
      </c>
      <c r="L3" s="1"/>
      <c r="M3" s="64" t="s">
        <v>34</v>
      </c>
      <c r="N3" s="1"/>
      <c r="O3" s="14" t="s">
        <v>35</v>
      </c>
      <c r="P3" s="42"/>
      <c r="Q3" s="43" t="s">
        <v>36</v>
      </c>
      <c r="R3" s="31"/>
      <c r="S3" s="25"/>
      <c r="T3" s="25"/>
      <c r="U3" s="25"/>
      <c r="V3" s="25"/>
      <c r="W3" s="25"/>
      <c r="X3" s="25"/>
    </row>
    <row r="4" spans="1:24" x14ac:dyDescent="0.25">
      <c r="I4" s="21">
        <v>2</v>
      </c>
      <c r="J4" s="46" t="s">
        <v>37</v>
      </c>
      <c r="K4" s="65" t="s">
        <v>38</v>
      </c>
      <c r="L4" s="67" t="s">
        <v>39</v>
      </c>
      <c r="M4" s="65" t="s">
        <v>38</v>
      </c>
      <c r="N4" s="46" t="s">
        <v>37</v>
      </c>
      <c r="O4" s="59" t="s">
        <v>40</v>
      </c>
      <c r="P4" s="39" t="s">
        <v>39</v>
      </c>
      <c r="Q4" s="60" t="s">
        <v>41</v>
      </c>
      <c r="R4" s="2"/>
      <c r="S4" s="25"/>
      <c r="T4" s="25"/>
      <c r="U4" s="25"/>
      <c r="V4" s="25"/>
      <c r="W4" s="25"/>
      <c r="X4" s="25"/>
    </row>
    <row r="5" spans="1:24" x14ac:dyDescent="0.25">
      <c r="I5" s="21">
        <v>3</v>
      </c>
      <c r="J5" s="38" t="s">
        <v>37</v>
      </c>
      <c r="K5" s="66" t="s">
        <v>42</v>
      </c>
      <c r="L5" s="38" t="s">
        <v>39</v>
      </c>
      <c r="M5" s="66" t="s">
        <v>42</v>
      </c>
      <c r="N5" s="38" t="s">
        <v>37</v>
      </c>
      <c r="O5" s="3" t="s">
        <v>43</v>
      </c>
      <c r="P5" s="40" t="s">
        <v>39</v>
      </c>
      <c r="Q5" s="61" t="s">
        <v>44</v>
      </c>
      <c r="R5" s="2"/>
      <c r="S5" s="25"/>
      <c r="T5" s="25"/>
      <c r="U5" s="25"/>
      <c r="V5" s="25"/>
      <c r="W5" s="25"/>
      <c r="X5" s="25"/>
    </row>
    <row r="6" spans="1:24" x14ac:dyDescent="0.25">
      <c r="A6" s="10" t="s">
        <v>11</v>
      </c>
      <c r="B6" s="15" t="s">
        <v>0</v>
      </c>
      <c r="C6" s="10" t="s">
        <v>45</v>
      </c>
      <c r="D6" s="10" t="s">
        <v>46</v>
      </c>
      <c r="E6" s="10" t="s">
        <v>47</v>
      </c>
      <c r="F6" s="10" t="s">
        <v>48</v>
      </c>
      <c r="G6" s="10" t="s">
        <v>6</v>
      </c>
      <c r="I6" s="21">
        <v>4</v>
      </c>
      <c r="J6" s="38" t="s">
        <v>37</v>
      </c>
      <c r="K6" s="130" t="s">
        <v>49</v>
      </c>
      <c r="L6" s="38" t="s">
        <v>39</v>
      </c>
      <c r="M6" s="130" t="s">
        <v>50</v>
      </c>
      <c r="N6" s="38" t="s">
        <v>37</v>
      </c>
      <c r="O6" s="3" t="s">
        <v>51</v>
      </c>
      <c r="P6" s="40" t="s">
        <v>39</v>
      </c>
      <c r="Q6" s="61" t="s">
        <v>51</v>
      </c>
      <c r="R6" s="2"/>
      <c r="S6" s="25"/>
      <c r="T6" s="25"/>
      <c r="U6" s="25"/>
      <c r="V6" s="25"/>
      <c r="W6" s="25"/>
      <c r="X6" s="25"/>
    </row>
    <row r="7" spans="1:24" x14ac:dyDescent="0.25">
      <c r="A7" s="10" t="s">
        <v>52</v>
      </c>
      <c r="B7" s="116" t="s">
        <v>53</v>
      </c>
      <c r="C7" s="11" t="s">
        <v>54</v>
      </c>
      <c r="D7" s="11" t="s">
        <v>55</v>
      </c>
      <c r="E7" s="126">
        <v>42736</v>
      </c>
      <c r="F7" s="126">
        <v>42644</v>
      </c>
      <c r="G7" s="11" t="s">
        <v>56</v>
      </c>
      <c r="I7" s="21">
        <v>5</v>
      </c>
      <c r="J7" s="38" t="s">
        <v>37</v>
      </c>
      <c r="K7" s="130" t="s">
        <v>57</v>
      </c>
      <c r="L7" s="69" t="s">
        <v>39</v>
      </c>
      <c r="M7" s="130" t="s">
        <v>58</v>
      </c>
      <c r="N7" s="38" t="s">
        <v>37</v>
      </c>
      <c r="O7" s="3" t="s">
        <v>59</v>
      </c>
      <c r="P7" s="40" t="s">
        <v>39</v>
      </c>
      <c r="Q7" s="61" t="s">
        <v>60</v>
      </c>
      <c r="R7" s="2"/>
      <c r="S7" s="6" t="s">
        <v>59</v>
      </c>
      <c r="T7" s="7"/>
      <c r="U7" s="6"/>
      <c r="V7" s="7"/>
      <c r="W7" s="7"/>
    </row>
    <row r="8" spans="1:24" x14ac:dyDescent="0.25">
      <c r="A8" s="10" t="s">
        <v>61</v>
      </c>
      <c r="B8" s="116" t="s">
        <v>62</v>
      </c>
      <c r="C8" s="11" t="s">
        <v>54</v>
      </c>
      <c r="D8" s="11" t="s">
        <v>63</v>
      </c>
      <c r="E8" s="126">
        <v>44562</v>
      </c>
      <c r="F8" s="126">
        <v>44562</v>
      </c>
      <c r="G8" s="11" t="s">
        <v>56</v>
      </c>
      <c r="I8" s="21">
        <v>6</v>
      </c>
      <c r="J8" s="67"/>
      <c r="K8" s="68"/>
      <c r="L8" s="67"/>
      <c r="M8" s="68"/>
      <c r="N8" s="39" t="s">
        <v>39</v>
      </c>
      <c r="O8" s="44" t="s">
        <v>41</v>
      </c>
      <c r="P8" s="39" t="s">
        <v>37</v>
      </c>
      <c r="Q8" s="60" t="s">
        <v>40</v>
      </c>
      <c r="R8" s="2"/>
      <c r="S8" s="6"/>
      <c r="T8" s="7"/>
      <c r="U8" s="6"/>
      <c r="V8" s="24"/>
      <c r="W8" s="7"/>
    </row>
    <row r="9" spans="1:24" x14ac:dyDescent="0.25">
      <c r="I9" s="21">
        <v>7</v>
      </c>
      <c r="J9" s="38"/>
      <c r="K9" s="66"/>
      <c r="L9" s="38"/>
      <c r="M9" s="66"/>
      <c r="N9" s="40" t="s">
        <v>39</v>
      </c>
      <c r="O9" s="3" t="s">
        <v>64</v>
      </c>
      <c r="P9" s="40" t="s">
        <v>37</v>
      </c>
      <c r="Q9" s="61" t="s">
        <v>43</v>
      </c>
      <c r="R9" s="2"/>
      <c r="V9" s="7"/>
      <c r="W9" s="7"/>
    </row>
    <row r="10" spans="1:24" x14ac:dyDescent="0.25">
      <c r="I10" s="21">
        <v>8</v>
      </c>
      <c r="J10" s="38"/>
      <c r="K10" s="66"/>
      <c r="L10" s="38"/>
      <c r="M10" s="66"/>
      <c r="N10" s="40" t="s">
        <v>39</v>
      </c>
      <c r="O10" s="3" t="s">
        <v>44</v>
      </c>
      <c r="P10" s="40" t="s">
        <v>37</v>
      </c>
      <c r="Q10" s="91" t="s">
        <v>64</v>
      </c>
      <c r="R10" s="2"/>
      <c r="S10" s="3"/>
      <c r="V10" s="7"/>
      <c r="W10" s="7"/>
    </row>
    <row r="11" spans="1:24" x14ac:dyDescent="0.25">
      <c r="A11" s="16" t="s">
        <v>14</v>
      </c>
      <c r="B11" s="19" t="s">
        <v>65</v>
      </c>
      <c r="C11" s="10" t="s">
        <v>66</v>
      </c>
      <c r="I11" s="21">
        <v>9</v>
      </c>
      <c r="J11" s="69"/>
      <c r="K11" s="70"/>
      <c r="L11" s="69"/>
      <c r="M11" s="70"/>
      <c r="N11" s="40" t="s">
        <v>39</v>
      </c>
      <c r="O11" s="3" t="s">
        <v>60</v>
      </c>
      <c r="P11" s="40" t="s">
        <v>37</v>
      </c>
      <c r="Q11" s="61" t="s">
        <v>59</v>
      </c>
      <c r="R11" s="2"/>
      <c r="V11" s="7"/>
      <c r="W11" s="7"/>
    </row>
    <row r="12" spans="1:24" x14ac:dyDescent="0.25">
      <c r="A12" s="10" t="s">
        <v>67</v>
      </c>
      <c r="B12" s="10" t="s">
        <v>68</v>
      </c>
      <c r="C12" s="10" t="s">
        <v>69</v>
      </c>
      <c r="I12" s="21">
        <v>10</v>
      </c>
      <c r="J12" s="38"/>
      <c r="K12" s="66"/>
      <c r="L12" s="38"/>
      <c r="M12" s="3"/>
      <c r="N12" s="46" t="s">
        <v>70</v>
      </c>
      <c r="O12" s="59" t="s">
        <v>71</v>
      </c>
      <c r="P12" s="46" t="s">
        <v>72</v>
      </c>
      <c r="Q12" s="65" t="s">
        <v>71</v>
      </c>
      <c r="R12" s="3"/>
      <c r="V12" s="7"/>
      <c r="W12" s="7"/>
    </row>
    <row r="13" spans="1:24" x14ac:dyDescent="0.25">
      <c r="A13" s="10" t="s">
        <v>73</v>
      </c>
      <c r="B13" s="10" t="s">
        <v>69</v>
      </c>
      <c r="C13" s="10" t="s">
        <v>68</v>
      </c>
      <c r="I13" s="21">
        <v>11</v>
      </c>
      <c r="J13" s="38"/>
      <c r="K13" s="66"/>
      <c r="L13" s="38"/>
      <c r="M13" s="3"/>
      <c r="N13" s="38" t="s">
        <v>70</v>
      </c>
      <c r="O13" s="3" t="s">
        <v>74</v>
      </c>
      <c r="P13" s="38" t="s">
        <v>72</v>
      </c>
      <c r="Q13" s="66" t="s">
        <v>74</v>
      </c>
      <c r="R13" s="3"/>
      <c r="V13" s="7"/>
      <c r="W13" s="7"/>
    </row>
    <row r="14" spans="1:24" x14ac:dyDescent="0.25">
      <c r="E14" s="20"/>
      <c r="F14" s="20"/>
      <c r="I14" s="21">
        <v>12</v>
      </c>
      <c r="J14" s="38"/>
      <c r="K14" s="66"/>
      <c r="L14" s="38"/>
      <c r="M14" s="3"/>
      <c r="N14" s="38" t="s">
        <v>70</v>
      </c>
      <c r="O14" s="131" t="s">
        <v>75</v>
      </c>
      <c r="P14" s="38" t="s">
        <v>72</v>
      </c>
      <c r="Q14" s="132" t="s">
        <v>75</v>
      </c>
      <c r="R14" s="3"/>
      <c r="V14" s="7"/>
      <c r="W14" s="7"/>
    </row>
    <row r="15" spans="1:24" x14ac:dyDescent="0.25">
      <c r="A15"/>
      <c r="B15"/>
      <c r="C15"/>
      <c r="I15" s="21">
        <v>13</v>
      </c>
      <c r="J15" s="38"/>
      <c r="K15" s="66"/>
      <c r="L15" s="38"/>
      <c r="M15" s="3"/>
      <c r="N15" s="71" t="s">
        <v>70</v>
      </c>
      <c r="O15" s="134" t="s">
        <v>76</v>
      </c>
      <c r="P15" s="71" t="s">
        <v>72</v>
      </c>
      <c r="Q15" s="133" t="s">
        <v>76</v>
      </c>
      <c r="R15" s="3"/>
      <c r="V15" s="7"/>
      <c r="W15" s="7"/>
    </row>
    <row r="16" spans="1:24" x14ac:dyDescent="0.25">
      <c r="A16"/>
      <c r="B16"/>
      <c r="C16"/>
      <c r="G16" s="20"/>
      <c r="I16" s="21">
        <v>14</v>
      </c>
      <c r="J16" s="67"/>
      <c r="K16" s="68"/>
      <c r="L16" s="67"/>
      <c r="M16" s="68"/>
      <c r="N16" s="40" t="s">
        <v>72</v>
      </c>
      <c r="O16" s="61"/>
      <c r="P16" s="3" t="s">
        <v>70</v>
      </c>
      <c r="Q16" s="61"/>
      <c r="R16" s="3"/>
      <c r="S16" s="6"/>
      <c r="T16" s="7"/>
      <c r="U16" s="9"/>
      <c r="V16" s="7"/>
      <c r="W16" s="7"/>
    </row>
    <row r="17" spans="1:23" x14ac:dyDescent="0.25">
      <c r="A17"/>
      <c r="B17"/>
      <c r="C17"/>
      <c r="E17" s="6"/>
      <c r="F17" s="6"/>
      <c r="I17" s="21">
        <v>15</v>
      </c>
      <c r="J17" s="38"/>
      <c r="K17" s="66"/>
      <c r="L17" s="38"/>
      <c r="M17" s="66"/>
      <c r="N17" s="40" t="s">
        <v>72</v>
      </c>
      <c r="O17" s="61"/>
      <c r="P17" s="3" t="s">
        <v>70</v>
      </c>
      <c r="Q17" s="61"/>
      <c r="R17" s="3"/>
      <c r="S17" s="6"/>
      <c r="T17" s="7"/>
      <c r="U17" s="9"/>
      <c r="V17" s="7"/>
      <c r="W17" s="7"/>
    </row>
    <row r="18" spans="1:23" x14ac:dyDescent="0.25">
      <c r="A18" s="117" t="s">
        <v>77</v>
      </c>
      <c r="B18"/>
      <c r="C18"/>
      <c r="I18" s="21">
        <v>16</v>
      </c>
      <c r="J18" s="38"/>
      <c r="K18" s="66"/>
      <c r="L18" s="38"/>
      <c r="M18" s="66"/>
      <c r="N18" s="40" t="s">
        <v>72</v>
      </c>
      <c r="O18" s="61"/>
      <c r="P18" s="3" t="s">
        <v>70</v>
      </c>
      <c r="Q18" s="61"/>
      <c r="R18" s="3"/>
      <c r="S18" s="6"/>
      <c r="T18" s="7"/>
      <c r="U18" s="9"/>
      <c r="V18" s="7"/>
      <c r="W18" s="7"/>
    </row>
    <row r="19" spans="1:23" x14ac:dyDescent="0.25">
      <c r="A19"/>
      <c r="B19"/>
      <c r="C19"/>
      <c r="I19" s="21">
        <v>17</v>
      </c>
      <c r="J19" s="71"/>
      <c r="K19" s="72"/>
      <c r="L19" s="71"/>
      <c r="M19" s="72"/>
      <c r="N19" s="41" t="s">
        <v>72</v>
      </c>
      <c r="O19" s="62"/>
      <c r="P19" s="47" t="s">
        <v>70</v>
      </c>
      <c r="Q19" s="62"/>
      <c r="R19" s="3"/>
      <c r="S19" s="6"/>
      <c r="T19" s="7"/>
      <c r="U19" s="8"/>
      <c r="V19" s="7"/>
      <c r="W19" s="24"/>
    </row>
    <row r="20" spans="1:23" x14ac:dyDescent="0.25">
      <c r="A20"/>
      <c r="B20"/>
      <c r="C20"/>
      <c r="K20" s="98" t="s">
        <v>78</v>
      </c>
      <c r="O20" s="45" t="s">
        <v>79</v>
      </c>
      <c r="P20" s="3"/>
      <c r="Q20" s="45" t="s">
        <v>79</v>
      </c>
      <c r="R20" s="3"/>
    </row>
    <row r="21" spans="1:23" x14ac:dyDescent="0.25">
      <c r="A21"/>
      <c r="B21"/>
      <c r="C21"/>
      <c r="K21" s="21"/>
      <c r="L21" s="21"/>
      <c r="M21" s="21"/>
      <c r="N21" s="21"/>
      <c r="O21" s="21"/>
      <c r="P21" s="3"/>
      <c r="Q21" s="2"/>
      <c r="R21" s="3"/>
    </row>
    <row r="22" spans="1:23" x14ac:dyDescent="0.25">
      <c r="A22"/>
      <c r="B22"/>
      <c r="C22"/>
      <c r="K22" s="21"/>
      <c r="L22" s="21"/>
      <c r="M22" s="21"/>
      <c r="N22" s="21"/>
      <c r="O22" s="21"/>
      <c r="P22" s="3"/>
      <c r="Q22" s="2"/>
      <c r="R22" s="3"/>
    </row>
    <row r="23" spans="1:23" x14ac:dyDescent="0.25">
      <c r="A23" s="6"/>
      <c r="B23" s="6"/>
      <c r="K23" s="21"/>
      <c r="L23" s="21"/>
      <c r="M23" s="21"/>
      <c r="N23" s="21"/>
      <c r="O23" s="21"/>
      <c r="P23" s="3"/>
      <c r="Q23" s="2"/>
      <c r="R23" s="3"/>
    </row>
    <row r="24" spans="1:23" x14ac:dyDescent="0.25">
      <c r="A24" s="6"/>
      <c r="B24" s="6"/>
      <c r="H24" s="87" t="s">
        <v>80</v>
      </c>
      <c r="I24" s="2">
        <v>1</v>
      </c>
      <c r="J24" s="108" t="s">
        <v>53</v>
      </c>
      <c r="K24" s="109" t="s">
        <v>62</v>
      </c>
      <c r="M24" s="21"/>
      <c r="N24" s="21"/>
      <c r="O24" s="21"/>
      <c r="P24" s="3"/>
      <c r="Q24" s="2"/>
      <c r="R24" s="3"/>
    </row>
    <row r="25" spans="1:23" x14ac:dyDescent="0.25">
      <c r="I25" s="21">
        <v>2</v>
      </c>
      <c r="J25" s="110" t="s">
        <v>81</v>
      </c>
      <c r="K25" s="111" t="s">
        <v>60</v>
      </c>
      <c r="M25" s="21"/>
      <c r="N25" s="21"/>
      <c r="O25" s="21"/>
      <c r="P25" s="3"/>
      <c r="Q25" s="2"/>
      <c r="R25" s="3"/>
    </row>
    <row r="26" spans="1:23" x14ac:dyDescent="0.25">
      <c r="I26" s="21">
        <v>3</v>
      </c>
      <c r="J26" s="110" t="s">
        <v>49</v>
      </c>
      <c r="K26" s="111" t="s">
        <v>82</v>
      </c>
      <c r="M26" s="21"/>
      <c r="N26" s="21"/>
      <c r="O26" s="21"/>
      <c r="P26" s="3"/>
      <c r="Q26" s="2"/>
      <c r="R26" s="3"/>
    </row>
    <row r="27" spans="1:23" x14ac:dyDescent="0.25">
      <c r="I27" s="21">
        <v>4</v>
      </c>
      <c r="J27" s="110" t="s">
        <v>50</v>
      </c>
      <c r="K27" s="112" t="s">
        <v>83</v>
      </c>
      <c r="M27" s="32"/>
      <c r="R27" s="10"/>
    </row>
    <row r="28" spans="1:23" x14ac:dyDescent="0.25">
      <c r="I28" s="21">
        <v>5</v>
      </c>
      <c r="J28" s="110" t="s">
        <v>84</v>
      </c>
      <c r="K28" s="111" t="s">
        <v>84</v>
      </c>
      <c r="R28" s="10"/>
    </row>
    <row r="29" spans="1:23" x14ac:dyDescent="0.25">
      <c r="I29" s="21">
        <v>6</v>
      </c>
      <c r="J29" s="110" t="s">
        <v>85</v>
      </c>
      <c r="K29" s="111" t="s">
        <v>59</v>
      </c>
      <c r="R29" s="10"/>
    </row>
    <row r="30" spans="1:23" x14ac:dyDescent="0.25">
      <c r="I30" s="21">
        <v>7</v>
      </c>
      <c r="J30" s="110" t="s">
        <v>57</v>
      </c>
      <c r="K30" s="111" t="s">
        <v>86</v>
      </c>
    </row>
    <row r="31" spans="1:23" x14ac:dyDescent="0.25">
      <c r="I31" s="21">
        <v>8</v>
      </c>
      <c r="J31" s="110" t="s">
        <v>58</v>
      </c>
      <c r="K31" s="111" t="s">
        <v>87</v>
      </c>
    </row>
    <row r="32" spans="1:23" x14ac:dyDescent="0.25">
      <c r="I32" s="21">
        <v>9</v>
      </c>
      <c r="J32" s="110"/>
      <c r="K32" s="111" t="s">
        <v>84</v>
      </c>
      <c r="R32" s="10"/>
    </row>
    <row r="33" spans="9:11" x14ac:dyDescent="0.25">
      <c r="I33" s="21">
        <v>10</v>
      </c>
      <c r="J33" s="110"/>
      <c r="K33" s="111" t="s">
        <v>74</v>
      </c>
    </row>
    <row r="34" spans="9:11" ht="15.75" customHeight="1" x14ac:dyDescent="0.25">
      <c r="I34" s="21">
        <v>11</v>
      </c>
      <c r="J34" s="110"/>
      <c r="K34" s="111" t="s">
        <v>88</v>
      </c>
    </row>
    <row r="35" spans="9:11" x14ac:dyDescent="0.25">
      <c r="I35" s="21">
        <v>12</v>
      </c>
      <c r="J35" s="110"/>
      <c r="K35" s="111" t="s">
        <v>89</v>
      </c>
    </row>
    <row r="36" spans="9:11" ht="15.75" customHeight="1" x14ac:dyDescent="0.25">
      <c r="I36" s="21">
        <v>13</v>
      </c>
      <c r="J36" s="110"/>
      <c r="K36" s="111" t="s">
        <v>90</v>
      </c>
    </row>
    <row r="37" spans="9:11" ht="15.75" customHeight="1" x14ac:dyDescent="0.25">
      <c r="I37" s="21">
        <v>14</v>
      </c>
      <c r="J37" s="110"/>
      <c r="K37" s="112" t="s">
        <v>91</v>
      </c>
    </row>
    <row r="38" spans="9:11" x14ac:dyDescent="0.25">
      <c r="I38" s="21">
        <v>15</v>
      </c>
      <c r="J38" s="110"/>
      <c r="K38" s="111" t="s">
        <v>92</v>
      </c>
    </row>
    <row r="39" spans="9:11" x14ac:dyDescent="0.25">
      <c r="I39" s="21">
        <v>16</v>
      </c>
      <c r="J39" s="110"/>
      <c r="K39" s="111" t="s">
        <v>93</v>
      </c>
    </row>
    <row r="40" spans="9:11" x14ac:dyDescent="0.25">
      <c r="I40" s="21">
        <v>17</v>
      </c>
      <c r="J40" s="110"/>
      <c r="K40" s="111" t="s">
        <v>94</v>
      </c>
    </row>
    <row r="41" spans="9:11" x14ac:dyDescent="0.25">
      <c r="I41" s="21">
        <v>18</v>
      </c>
      <c r="J41" s="110"/>
      <c r="K41" s="111" t="s">
        <v>95</v>
      </c>
    </row>
    <row r="42" spans="9:11" x14ac:dyDescent="0.25">
      <c r="I42" s="21">
        <v>19</v>
      </c>
      <c r="J42" s="113"/>
      <c r="K42" s="114" t="s">
        <v>96</v>
      </c>
    </row>
    <row r="43" spans="9:11" x14ac:dyDescent="0.25">
      <c r="J43" s="115"/>
      <c r="K43" s="115" t="s">
        <v>97</v>
      </c>
    </row>
  </sheetData>
  <pageMargins left="0.7" right="0.7" top="0.75" bottom="0.75" header="0.3" footer="0.3"/>
  <pageSetup paperSize="9" orientation="portrait"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87"/>
  <sheetViews>
    <sheetView zoomScale="85" zoomScaleNormal="85" workbookViewId="0">
      <selection activeCell="O8" sqref="O8"/>
    </sheetView>
  </sheetViews>
  <sheetFormatPr defaultRowHeight="15.75" x14ac:dyDescent="0.25"/>
  <cols>
    <col min="1" max="1" width="11.75" bestFit="1" customWidth="1"/>
    <col min="2" max="2" width="6.25" style="4" bestFit="1" customWidth="1"/>
    <col min="3" max="3" width="9.375" bestFit="1" customWidth="1"/>
    <col min="4" max="4" width="41.625" bestFit="1" customWidth="1"/>
    <col min="5" max="5" width="9.375" style="4" bestFit="1" customWidth="1"/>
    <col min="6" max="6" width="21.625" bestFit="1" customWidth="1"/>
    <col min="7" max="7" width="10.375" bestFit="1" customWidth="1"/>
    <col min="8" max="8" width="7.375" bestFit="1" customWidth="1"/>
    <col min="9" max="9" width="10.375" style="4" bestFit="1" customWidth="1"/>
    <col min="10" max="10" width="7.375" style="4" bestFit="1" customWidth="1"/>
    <col min="11" max="11" width="47.625" style="4" customWidth="1"/>
    <col min="12" max="12" width="6.5" style="4" bestFit="1" customWidth="1"/>
    <col min="13" max="13" width="6.5" bestFit="1" customWidth="1"/>
    <col min="14" max="14" width="12.375" bestFit="1" customWidth="1"/>
    <col min="15" max="15" width="13.75" bestFit="1" customWidth="1"/>
  </cols>
  <sheetData>
    <row r="1" spans="1:14" x14ac:dyDescent="0.25">
      <c r="A1" s="29">
        <v>1</v>
      </c>
      <c r="B1" s="29">
        <f>A1+1</f>
        <v>2</v>
      </c>
      <c r="C1" s="29">
        <f t="shared" ref="C1:F1" si="0">B1+1</f>
        <v>3</v>
      </c>
      <c r="D1" s="29">
        <f t="shared" si="0"/>
        <v>4</v>
      </c>
      <c r="E1" s="29">
        <f t="shared" si="0"/>
        <v>5</v>
      </c>
      <c r="F1" s="29">
        <f t="shared" si="0"/>
        <v>6</v>
      </c>
      <c r="G1" s="29">
        <f t="shared" ref="G1" si="1">F1+1</f>
        <v>7</v>
      </c>
      <c r="H1" s="29">
        <f t="shared" ref="H1" si="2">G1+1</f>
        <v>8</v>
      </c>
      <c r="I1" s="29">
        <f t="shared" ref="I1" si="3">H1+1</f>
        <v>9</v>
      </c>
      <c r="J1" s="29">
        <f t="shared" ref="J1" si="4">I1+1</f>
        <v>10</v>
      </c>
      <c r="K1" s="29">
        <f t="shared" ref="K1" si="5">J1+1</f>
        <v>11</v>
      </c>
      <c r="L1" s="29">
        <f t="shared" ref="L1" si="6">K1+1</f>
        <v>12</v>
      </c>
      <c r="M1" s="29">
        <f t="shared" ref="M1" si="7">L1+1</f>
        <v>13</v>
      </c>
    </row>
    <row r="2" spans="1:14" x14ac:dyDescent="0.25">
      <c r="A2" s="22"/>
      <c r="B2" s="23"/>
      <c r="C2" s="23"/>
      <c r="D2" s="22"/>
      <c r="E2" s="23"/>
      <c r="F2" s="22"/>
      <c r="G2" s="28" t="s">
        <v>98</v>
      </c>
      <c r="H2" s="23"/>
      <c r="I2" s="26" t="s">
        <v>99</v>
      </c>
      <c r="J2" s="27"/>
      <c r="K2" s="5"/>
      <c r="L2" s="22"/>
      <c r="M2" s="22"/>
      <c r="N2" s="5"/>
    </row>
    <row r="3" spans="1:14" ht="69.75" x14ac:dyDescent="0.25">
      <c r="A3" s="37" t="s">
        <v>0</v>
      </c>
      <c r="B3" s="37" t="s">
        <v>1</v>
      </c>
      <c r="C3" s="37" t="s">
        <v>2</v>
      </c>
      <c r="D3" s="37" t="s">
        <v>100</v>
      </c>
      <c r="E3" s="37" t="s">
        <v>5</v>
      </c>
      <c r="F3" s="37" t="s">
        <v>4</v>
      </c>
      <c r="G3" s="88" t="s">
        <v>101</v>
      </c>
      <c r="H3" s="89" t="s">
        <v>102</v>
      </c>
      <c r="I3" s="89" t="s">
        <v>103</v>
      </c>
      <c r="J3" s="90" t="s">
        <v>104</v>
      </c>
      <c r="K3" s="63" t="s">
        <v>105</v>
      </c>
      <c r="L3" s="118" t="s">
        <v>53</v>
      </c>
      <c r="M3" s="119" t="s">
        <v>62</v>
      </c>
      <c r="N3" s="5"/>
    </row>
    <row r="4" spans="1:14" x14ac:dyDescent="0.25">
      <c r="A4" s="10" t="s">
        <v>76</v>
      </c>
      <c r="B4" s="11"/>
      <c r="C4" s="10"/>
      <c r="D4" s="10" t="s">
        <v>106</v>
      </c>
      <c r="E4" s="11"/>
      <c r="F4" s="75"/>
      <c r="G4" s="94" t="str">
        <f>IFERROR(IF(VLOOKUP(TableHandbook[[#This Row],[UDC]],TableAvailabilities[],2,FALSE)&gt;0,"Y",""),"")</f>
        <v/>
      </c>
      <c r="H4" s="95" t="str">
        <f>IFERROR(IF(VLOOKUP(TableHandbook[[#This Row],[UDC]],TableAvailabilities[],3,FALSE)&gt;0,"Y",""),"")</f>
        <v/>
      </c>
      <c r="I4" s="96" t="str">
        <f>IFERROR(IF(VLOOKUP(TableHandbook[[#This Row],[UDC]],TableAvailabilities[],4,FALSE)&gt;0,"Y",""),"")</f>
        <v/>
      </c>
      <c r="J4" s="97" t="str">
        <f>IFERROR(IF(VLOOKUP(TableHandbook[[#This Row],[UDC]],TableAvailabilities[],5,FALSE)&gt;0,"Y",""),"")</f>
        <v/>
      </c>
      <c r="K4" s="104"/>
      <c r="L4" s="80" t="str">
        <f>IFERROR(VLOOKUP(TableHandbook[[#This Row],[UDC]],TableGCDEVPLN[],7,FALSE),"")</f>
        <v/>
      </c>
      <c r="M4" s="82" t="str">
        <f>IFERROR(VLOOKUP(TableHandbook[[#This Row],[UDC]],TableMGURPLAN2[],7,FALSE),"")</f>
        <v/>
      </c>
      <c r="N4" s="5"/>
    </row>
    <row r="5" spans="1:14" x14ac:dyDescent="0.25">
      <c r="A5" s="10" t="s">
        <v>107</v>
      </c>
      <c r="B5" s="11"/>
      <c r="C5" s="10"/>
      <c r="D5" s="10" t="s">
        <v>108</v>
      </c>
      <c r="E5" s="11"/>
      <c r="F5" s="75"/>
      <c r="G5" s="80" t="str">
        <f>IFERROR(IF(VLOOKUP(TableHandbook[[#This Row],[UDC]],TableAvailabilities[],2,FALSE)&gt;0,"Y",""),"")</f>
        <v/>
      </c>
      <c r="H5" s="79" t="str">
        <f>IFERROR(IF(VLOOKUP(TableHandbook[[#This Row],[UDC]],TableAvailabilities[],3,FALSE)&gt;0,"Y",""),"")</f>
        <v/>
      </c>
      <c r="I5" s="81" t="str">
        <f>IFERROR(IF(VLOOKUP(TableHandbook[[#This Row],[UDC]],TableAvailabilities[],4,FALSE)&gt;0,"Y",""),"")</f>
        <v/>
      </c>
      <c r="J5" s="82" t="str">
        <f>IFERROR(IF(VLOOKUP(TableHandbook[[#This Row],[UDC]],TableAvailabilities[],5,FALSE)&gt;0,"Y",""),"")</f>
        <v/>
      </c>
      <c r="K5" s="104"/>
      <c r="L5" s="80" t="str">
        <f>IFERROR(VLOOKUP(TableHandbook[[#This Row],[UDC]],TableGCDEVPLN[],7,FALSE),"")</f>
        <v/>
      </c>
      <c r="M5" s="82" t="str">
        <f>IFERROR(VLOOKUP(TableHandbook[[#This Row],[UDC]],TableMGURPLAN2[],7,FALSE),"")</f>
        <v/>
      </c>
    </row>
    <row r="6" spans="1:14" x14ac:dyDescent="0.25">
      <c r="A6" s="10" t="s">
        <v>60</v>
      </c>
      <c r="B6" s="11">
        <v>0</v>
      </c>
      <c r="C6" s="10"/>
      <c r="D6" s="10" t="s">
        <v>109</v>
      </c>
      <c r="E6" s="11">
        <v>25</v>
      </c>
      <c r="F6" s="75" t="s">
        <v>110</v>
      </c>
      <c r="G6" s="80" t="str">
        <f>IFERROR(IF(VLOOKUP(TableHandbook[[#This Row],[UDC]],TableAvailabilities[],2,FALSE)&gt;0,"Y",""),"")</f>
        <v/>
      </c>
      <c r="H6" s="79" t="str">
        <f>IFERROR(IF(VLOOKUP(TableHandbook[[#This Row],[UDC]],TableAvailabilities[],3,FALSE)&gt;0,"Y",""),"")</f>
        <v/>
      </c>
      <c r="I6" s="81" t="str">
        <f>IFERROR(IF(VLOOKUP(TableHandbook[[#This Row],[UDC]],TableAvailabilities[],4,FALSE)&gt;0,"Y",""),"")</f>
        <v/>
      </c>
      <c r="J6" s="82" t="str">
        <f>IFERROR(IF(VLOOKUP(TableHandbook[[#This Row],[UDC]],TableAvailabilities[],5,FALSE)&gt;0,"Y",""),"")</f>
        <v/>
      </c>
      <c r="K6" s="104"/>
      <c r="L6" s="80" t="str">
        <f>IFERROR(VLOOKUP(TableHandbook[[#This Row],[UDC]],TableGCDEVPLN[],7,FALSE),"")</f>
        <v/>
      </c>
      <c r="M6" s="82" t="str">
        <f>IFERROR(VLOOKUP(TableHandbook[[#This Row],[UDC]],TableMGURPLAN2[],7,FALSE),"")</f>
        <v>AltCore</v>
      </c>
    </row>
    <row r="7" spans="1:14" x14ac:dyDescent="0.25">
      <c r="A7" s="10" t="s">
        <v>59</v>
      </c>
      <c r="B7" s="11">
        <v>0</v>
      </c>
      <c r="C7" s="10"/>
      <c r="D7" s="10" t="s">
        <v>111</v>
      </c>
      <c r="E7" s="11">
        <v>25</v>
      </c>
      <c r="F7" s="75" t="s">
        <v>110</v>
      </c>
      <c r="G7" s="80" t="str">
        <f>IFERROR(IF(VLOOKUP(TableHandbook[[#This Row],[UDC]],TableAvailabilities[],2,FALSE)&gt;0,"Y",""),"")</f>
        <v/>
      </c>
      <c r="H7" s="79" t="str">
        <f>IFERROR(IF(VLOOKUP(TableHandbook[[#This Row],[UDC]],TableAvailabilities[],3,FALSE)&gt;0,"Y",""),"")</f>
        <v/>
      </c>
      <c r="I7" s="81" t="str">
        <f>IFERROR(IF(VLOOKUP(TableHandbook[[#This Row],[UDC]],TableAvailabilities[],4,FALSE)&gt;0,"Y",""),"")</f>
        <v/>
      </c>
      <c r="J7" s="82" t="str">
        <f>IFERROR(IF(VLOOKUP(TableHandbook[[#This Row],[UDC]],TableAvailabilities[],5,FALSE)&gt;0,"Y",""),"")</f>
        <v/>
      </c>
      <c r="K7" s="104"/>
      <c r="L7" s="80" t="str">
        <f>IFERROR(VLOOKUP(TableHandbook[[#This Row],[UDC]],TableGCDEVPLN[],7,FALSE),"")</f>
        <v/>
      </c>
      <c r="M7" s="82" t="str">
        <f>IFERROR(VLOOKUP(TableHandbook[[#This Row],[UDC]],TableMGURPLAN2[],7,FALSE),"")</f>
        <v>AltCore</v>
      </c>
    </row>
    <row r="8" spans="1:14" x14ac:dyDescent="0.25">
      <c r="A8" s="10" t="s">
        <v>81</v>
      </c>
      <c r="B8" s="11">
        <v>0</v>
      </c>
      <c r="C8" s="10"/>
      <c r="D8" s="10" t="s">
        <v>112</v>
      </c>
      <c r="E8" s="11">
        <v>25</v>
      </c>
      <c r="F8" s="75" t="s">
        <v>110</v>
      </c>
      <c r="G8" s="80" t="str">
        <f>IFERROR(IF(VLOOKUP(TableHandbook[[#This Row],[UDC]],TableAvailabilities[],2,FALSE)&gt;0,"Y",""),"")</f>
        <v/>
      </c>
      <c r="H8" s="79" t="str">
        <f>IFERROR(IF(VLOOKUP(TableHandbook[[#This Row],[UDC]],TableAvailabilities[],3,FALSE)&gt;0,"Y",""),"")</f>
        <v/>
      </c>
      <c r="I8" s="81" t="str">
        <f>IFERROR(IF(VLOOKUP(TableHandbook[[#This Row],[UDC]],TableAvailabilities[],4,FALSE)&gt;0,"Y",""),"")</f>
        <v/>
      </c>
      <c r="J8" s="82" t="str">
        <f>IFERROR(IF(VLOOKUP(TableHandbook[[#This Row],[UDC]],TableAvailabilities[],5,FALSE)&gt;0,"Y",""),"")</f>
        <v/>
      </c>
      <c r="K8" s="104"/>
      <c r="L8" s="80" t="str">
        <f>IFERROR(VLOOKUP(TableHandbook[[#This Row],[UDC]],TableGCDEVPLN[],7,FALSE),"")</f>
        <v>AltCore</v>
      </c>
      <c r="M8" s="82" t="str">
        <f>IFERROR(VLOOKUP(TableHandbook[[#This Row],[UDC]],TableMGURPLAN2[],7,FALSE),"")</f>
        <v/>
      </c>
    </row>
    <row r="9" spans="1:14" x14ac:dyDescent="0.25">
      <c r="A9" s="10" t="s">
        <v>85</v>
      </c>
      <c r="B9" s="11">
        <v>0</v>
      </c>
      <c r="C9" s="10"/>
      <c r="D9" s="10" t="s">
        <v>113</v>
      </c>
      <c r="E9" s="11">
        <v>25</v>
      </c>
      <c r="F9" s="75" t="s">
        <v>110</v>
      </c>
      <c r="G9" s="80" t="str">
        <f>IFERROR(IF(VLOOKUP(TableHandbook[[#This Row],[UDC]],TableAvailabilities[],2,FALSE)&gt;0,"Y",""),"")</f>
        <v/>
      </c>
      <c r="H9" s="79" t="str">
        <f>IFERROR(IF(VLOOKUP(TableHandbook[[#This Row],[UDC]],TableAvailabilities[],3,FALSE)&gt;0,"Y",""),"")</f>
        <v/>
      </c>
      <c r="I9" s="81" t="str">
        <f>IFERROR(IF(VLOOKUP(TableHandbook[[#This Row],[UDC]],TableAvailabilities[],4,FALSE)&gt;0,"Y",""),"")</f>
        <v/>
      </c>
      <c r="J9" s="82" t="str">
        <f>IFERROR(IF(VLOOKUP(TableHandbook[[#This Row],[UDC]],TableAvailabilities[],5,FALSE)&gt;0,"Y",""),"")</f>
        <v/>
      </c>
      <c r="K9" s="104"/>
      <c r="L9" s="120" t="str">
        <f>IFERROR(VLOOKUP(TableHandbook[[#This Row],[UDC]],TableGCDEVPLN[],7,FALSE),"")</f>
        <v>AltCore</v>
      </c>
      <c r="M9" s="82" t="str">
        <f>IFERROR(VLOOKUP(TableHandbook[[#This Row],[UDC]],TableMGURPLAN2[],7,FALSE),"")</f>
        <v/>
      </c>
    </row>
    <row r="10" spans="1:14" x14ac:dyDescent="0.25">
      <c r="A10" s="10" t="s">
        <v>49</v>
      </c>
      <c r="B10" s="11">
        <v>1</v>
      </c>
      <c r="C10" s="10"/>
      <c r="D10" s="10" t="s">
        <v>114</v>
      </c>
      <c r="E10" s="11">
        <v>25</v>
      </c>
      <c r="F10" s="75" t="s">
        <v>115</v>
      </c>
      <c r="G10" s="80" t="str">
        <f>IFERROR(IF(VLOOKUP(TableHandbook[[#This Row],[UDC]],TableAvailabilities[],2,FALSE)&gt;0,"Y",""),"")</f>
        <v>Y</v>
      </c>
      <c r="H10" s="79" t="str">
        <f>IFERROR(IF(VLOOKUP(TableHandbook[[#This Row],[UDC]],TableAvailabilities[],3,FALSE)&gt;0,"Y",""),"")</f>
        <v/>
      </c>
      <c r="I10" s="81" t="str">
        <f>IFERROR(IF(VLOOKUP(TableHandbook[[#This Row],[UDC]],TableAvailabilities[],4,FALSE)&gt;0,"Y",""),"")</f>
        <v/>
      </c>
      <c r="J10" s="82" t="str">
        <f>IFERROR(IF(VLOOKUP(TableHandbook[[#This Row],[UDC]],TableAvailabilities[],5,FALSE)&gt;0,"Y",""),"")</f>
        <v/>
      </c>
      <c r="K10" s="104"/>
      <c r="L10" s="80" t="str">
        <f>IFERROR(VLOOKUP(TableHandbook[[#This Row],[UDC]],TableGCDEVPLN[],7,FALSE),"")</f>
        <v>AltCore</v>
      </c>
      <c r="M10" s="82" t="str">
        <f>IFERROR(VLOOKUP(TableHandbook[[#This Row],[UDC]],TableMGURPLAN2[],7,FALSE),"")</f>
        <v/>
      </c>
    </row>
    <row r="11" spans="1:14" x14ac:dyDescent="0.25">
      <c r="A11" s="10" t="s">
        <v>74</v>
      </c>
      <c r="B11" s="11">
        <v>0</v>
      </c>
      <c r="C11" s="10"/>
      <c r="D11" s="10" t="s">
        <v>116</v>
      </c>
      <c r="E11" s="11">
        <v>25</v>
      </c>
      <c r="F11" s="75" t="s">
        <v>110</v>
      </c>
      <c r="G11" s="80" t="str">
        <f>IFERROR(IF(VLOOKUP(TableHandbook[[#This Row],[UDC]],TableAvailabilities[],2,FALSE)&gt;0,"Y",""),"")</f>
        <v/>
      </c>
      <c r="H11" s="79" t="str">
        <f>IFERROR(IF(VLOOKUP(TableHandbook[[#This Row],[UDC]],TableAvailabilities[],3,FALSE)&gt;0,"Y",""),"")</f>
        <v/>
      </c>
      <c r="I11" s="81" t="str">
        <f>IFERROR(IF(VLOOKUP(TableHandbook[[#This Row],[UDC]],TableAvailabilities[],4,FALSE)&gt;0,"Y",""),"")</f>
        <v/>
      </c>
      <c r="J11" s="82" t="str">
        <f>IFERROR(IF(VLOOKUP(TableHandbook[[#This Row],[UDC]],TableAvailabilities[],5,FALSE)&gt;0,"Y",""),"")</f>
        <v/>
      </c>
      <c r="K11" s="104"/>
      <c r="L11" s="80" t="str">
        <f>IFERROR(VLOOKUP(TableHandbook[[#This Row],[UDC]],TableGCDEVPLN[],7,FALSE),"")</f>
        <v/>
      </c>
      <c r="M11" s="82" t="str">
        <f>IFERROR(VLOOKUP(TableHandbook[[#This Row],[UDC]],TableMGURPLAN2[],7,FALSE),"")</f>
        <v>Option</v>
      </c>
    </row>
    <row r="12" spans="1:14" x14ac:dyDescent="0.25">
      <c r="A12" s="10" t="s">
        <v>88</v>
      </c>
      <c r="B12" s="11">
        <v>1</v>
      </c>
      <c r="C12" s="10"/>
      <c r="D12" s="10" t="s">
        <v>117</v>
      </c>
      <c r="E12" s="11">
        <v>25</v>
      </c>
      <c r="F12" s="75" t="s">
        <v>115</v>
      </c>
      <c r="G12" s="80" t="str">
        <f>IFERROR(IF(VLOOKUP(TableHandbook[[#This Row],[UDC]],TableAvailabilities[],2,FALSE)&gt;0,"Y",""),"")</f>
        <v>Y</v>
      </c>
      <c r="H12" s="79" t="str">
        <f>IFERROR(IF(VLOOKUP(TableHandbook[[#This Row],[UDC]],TableAvailabilities[],3,FALSE)&gt;0,"Y",""),"")</f>
        <v>Y</v>
      </c>
      <c r="I12" s="81" t="str">
        <f>IFERROR(IF(VLOOKUP(TableHandbook[[#This Row],[UDC]],TableAvailabilities[],4,FALSE)&gt;0,"Y",""),"")</f>
        <v>Y</v>
      </c>
      <c r="J12" s="82" t="str">
        <f>IFERROR(IF(VLOOKUP(TableHandbook[[#This Row],[UDC]],TableAvailabilities[],5,FALSE)&gt;0,"Y",""),"")</f>
        <v>Y</v>
      </c>
      <c r="K12" s="104"/>
      <c r="L12" s="80" t="str">
        <f>IFERROR(VLOOKUP(TableHandbook[[#This Row],[UDC]],TableGCDEVPLN[],7,FALSE),"")</f>
        <v/>
      </c>
      <c r="M12" s="82" t="str">
        <f>IFERROR(VLOOKUP(TableHandbook[[#This Row],[UDC]],TableMGURPLAN2[],7,FALSE),"")</f>
        <v>Option</v>
      </c>
    </row>
    <row r="13" spans="1:14" x14ac:dyDescent="0.25">
      <c r="A13" s="8" t="s">
        <v>89</v>
      </c>
      <c r="B13" s="36">
        <v>2</v>
      </c>
      <c r="C13" s="8"/>
      <c r="D13" s="8" t="s">
        <v>118</v>
      </c>
      <c r="E13" s="11">
        <v>25</v>
      </c>
      <c r="F13" s="75" t="s">
        <v>115</v>
      </c>
      <c r="G13" s="80" t="str">
        <f>IFERROR(IF(VLOOKUP(TableHandbook[[#This Row],[UDC]],TableAvailabilities[],2,FALSE)&gt;0,"Y",""),"")</f>
        <v>Y</v>
      </c>
      <c r="H13" s="79" t="str">
        <f>IFERROR(IF(VLOOKUP(TableHandbook[[#This Row],[UDC]],TableAvailabilities[],3,FALSE)&gt;0,"Y",""),"")</f>
        <v>Y</v>
      </c>
      <c r="I13" s="81" t="str">
        <f>IFERROR(IF(VLOOKUP(TableHandbook[[#This Row],[UDC]],TableAvailabilities[],4,FALSE)&gt;0,"Y",""),"")</f>
        <v>Y</v>
      </c>
      <c r="J13" s="82" t="str">
        <f>IFERROR(IF(VLOOKUP(TableHandbook[[#This Row],[UDC]],TableAvailabilities[],5,FALSE)&gt;0,"Y",""),"")</f>
        <v>Y</v>
      </c>
      <c r="K13" s="104" t="s">
        <v>119</v>
      </c>
      <c r="L13" s="121" t="str">
        <f>IFERROR(VLOOKUP(TableHandbook[[#This Row],[UDC]],TableGCDEVPLN[],7,FALSE),"")</f>
        <v/>
      </c>
      <c r="M13" s="122" t="str">
        <f>IFERROR(VLOOKUP(TableHandbook[[#This Row],[UDC]],TableMGURPLAN2[],7,FALSE),"")</f>
        <v>Option</v>
      </c>
    </row>
    <row r="14" spans="1:14" x14ac:dyDescent="0.25">
      <c r="A14" s="8" t="s">
        <v>120</v>
      </c>
      <c r="B14" s="36">
        <v>1</v>
      </c>
      <c r="C14" s="8"/>
      <c r="D14" s="8" t="s">
        <v>121</v>
      </c>
      <c r="E14" s="11">
        <v>25</v>
      </c>
      <c r="F14" s="75" t="s">
        <v>115</v>
      </c>
      <c r="G14" s="80" t="str">
        <f>IFERROR(IF(VLOOKUP(TableHandbook[[#This Row],[UDC]],TableAvailabilities[],2,FALSE)&gt;0,"Y",""),"")</f>
        <v/>
      </c>
      <c r="H14" s="79" t="str">
        <f>IFERROR(IF(VLOOKUP(TableHandbook[[#This Row],[UDC]],TableAvailabilities[],3,FALSE)&gt;0,"Y",""),"")</f>
        <v/>
      </c>
      <c r="I14" s="81" t="str">
        <f>IFERROR(IF(VLOOKUP(TableHandbook[[#This Row],[UDC]],TableAvailabilities[],4,FALSE)&gt;0,"Y",""),"")</f>
        <v/>
      </c>
      <c r="J14" s="82" t="str">
        <f>IFERROR(IF(VLOOKUP(TableHandbook[[#This Row],[UDC]],TableAvailabilities[],5,FALSE)&gt;0,"Y",""),"")</f>
        <v/>
      </c>
      <c r="K14" s="104" t="s">
        <v>122</v>
      </c>
      <c r="L14" s="80" t="str">
        <f>IFERROR(VLOOKUP(TableHandbook[[#This Row],[UDC]],TableGCDEVPLN[],7,FALSE),"")</f>
        <v/>
      </c>
      <c r="M14" s="82" t="str">
        <f>IFERROR(VLOOKUP(TableHandbook[[#This Row],[UDC]],TableMGURPLAN2[],7,FALSE),"")</f>
        <v/>
      </c>
    </row>
    <row r="15" spans="1:14" x14ac:dyDescent="0.25">
      <c r="A15" s="10" t="s">
        <v>90</v>
      </c>
      <c r="B15" s="11">
        <v>1</v>
      </c>
      <c r="C15" s="10"/>
      <c r="D15" s="10" t="s">
        <v>123</v>
      </c>
      <c r="E15" s="11">
        <v>25</v>
      </c>
      <c r="F15" s="75" t="s">
        <v>115</v>
      </c>
      <c r="G15" s="80" t="str">
        <f>IFERROR(IF(VLOOKUP(TableHandbook[[#This Row],[UDC]],TableAvailabilities[],2,FALSE)&gt;0,"Y",""),"")</f>
        <v>Y</v>
      </c>
      <c r="H15" s="79" t="str">
        <f>IFERROR(IF(VLOOKUP(TableHandbook[[#This Row],[UDC]],TableAvailabilities[],3,FALSE)&gt;0,"Y",""),"")</f>
        <v>Y</v>
      </c>
      <c r="I15" s="81" t="str">
        <f>IFERROR(IF(VLOOKUP(TableHandbook[[#This Row],[UDC]],TableAvailabilities[],4,FALSE)&gt;0,"Y",""),"")</f>
        <v>Y</v>
      </c>
      <c r="J15" s="82" t="str">
        <f>IFERROR(IF(VLOOKUP(TableHandbook[[#This Row],[UDC]],TableAvailabilities[],5,FALSE)&gt;0,"Y",""),"")</f>
        <v>Y</v>
      </c>
      <c r="K15" s="104"/>
      <c r="L15" s="80" t="str">
        <f>IFERROR(VLOOKUP(TableHandbook[[#This Row],[UDC]],TableGCDEVPLN[],7,FALSE),"")</f>
        <v/>
      </c>
      <c r="M15" s="82" t="str">
        <f>IFERROR(VLOOKUP(TableHandbook[[#This Row],[UDC]],TableMGURPLAN2[],7,FALSE),"")</f>
        <v>Option</v>
      </c>
    </row>
    <row r="16" spans="1:14" x14ac:dyDescent="0.25">
      <c r="A16" s="10" t="s">
        <v>91</v>
      </c>
      <c r="B16" s="11">
        <v>1</v>
      </c>
      <c r="C16" s="10"/>
      <c r="D16" s="10" t="s">
        <v>124</v>
      </c>
      <c r="E16" s="11">
        <v>25</v>
      </c>
      <c r="F16" s="75" t="s">
        <v>115</v>
      </c>
      <c r="G16" s="80" t="str">
        <f>IFERROR(IF(VLOOKUP(TableHandbook[[#This Row],[UDC]],TableAvailabilities[],2,FALSE)&gt;0,"Y",""),"")</f>
        <v>Y</v>
      </c>
      <c r="H16" s="79" t="str">
        <f>IFERROR(IF(VLOOKUP(TableHandbook[[#This Row],[UDC]],TableAvailabilities[],3,FALSE)&gt;0,"Y",""),"")</f>
        <v>Y</v>
      </c>
      <c r="I16" s="81" t="str">
        <f>IFERROR(IF(VLOOKUP(TableHandbook[[#This Row],[UDC]],TableAvailabilities[],4,FALSE)&gt;0,"Y",""),"")</f>
        <v>Y</v>
      </c>
      <c r="J16" s="82" t="str">
        <f>IFERROR(IF(VLOOKUP(TableHandbook[[#This Row],[UDC]],TableAvailabilities[],5,FALSE)&gt;0,"Y",""),"")</f>
        <v>Y</v>
      </c>
      <c r="K16" s="104"/>
      <c r="L16" s="80" t="str">
        <f>IFERROR(VLOOKUP(TableHandbook[[#This Row],[UDC]],TableGCDEVPLN[],7,FALSE),"")</f>
        <v/>
      </c>
      <c r="M16" s="82" t="str">
        <f>IFERROR(VLOOKUP(TableHandbook[[#This Row],[UDC]],TableMGURPLAN2[],7,FALSE),"")</f>
        <v>Option</v>
      </c>
    </row>
    <row r="17" spans="1:13" ht="26.25" x14ac:dyDescent="0.25">
      <c r="A17" s="8" t="s">
        <v>97</v>
      </c>
      <c r="B17" s="36">
        <v>1</v>
      </c>
      <c r="C17" s="8"/>
      <c r="D17" s="8" t="s">
        <v>125</v>
      </c>
      <c r="E17" s="11">
        <v>25</v>
      </c>
      <c r="F17" s="75" t="s">
        <v>115</v>
      </c>
      <c r="G17" s="80" t="str">
        <f>IFERROR(IF(VLOOKUP(TableHandbook[[#This Row],[UDC]],TableAvailabilities[],2,FALSE)&gt;0,"Y",""),"")</f>
        <v/>
      </c>
      <c r="H17" s="79" t="str">
        <f>IFERROR(IF(VLOOKUP(TableHandbook[[#This Row],[UDC]],TableAvailabilities[],3,FALSE)&gt;0,"Y",""),"")</f>
        <v/>
      </c>
      <c r="I17" s="81" t="str">
        <f>IFERROR(IF(VLOOKUP(TableHandbook[[#This Row],[UDC]],TableAvailabilities[],4,FALSE)&gt;0,"Y",""),"")</f>
        <v/>
      </c>
      <c r="J17" s="82" t="str">
        <f>IFERROR(IF(VLOOKUP(TableHandbook[[#This Row],[UDC]],TableAvailabilities[],5,FALSE)&gt;0,"Y",""),"")</f>
        <v/>
      </c>
      <c r="K17" s="103" t="s">
        <v>126</v>
      </c>
      <c r="L17" s="80" t="str">
        <f>IFERROR(VLOOKUP(TableHandbook[[#This Row],[UDC]],TableGCDEVPLN[],7,FALSE),"")</f>
        <v/>
      </c>
      <c r="M17" s="82" t="str">
        <f>IFERROR(VLOOKUP(TableHandbook[[#This Row],[UDC]],TableMGURPLAN2[],7,FALSE),"")</f>
        <v>Option</v>
      </c>
    </row>
    <row r="18" spans="1:13" x14ac:dyDescent="0.25">
      <c r="A18" s="10" t="s">
        <v>92</v>
      </c>
      <c r="B18" s="11">
        <v>2</v>
      </c>
      <c r="C18" s="10"/>
      <c r="D18" s="10" t="s">
        <v>127</v>
      </c>
      <c r="E18" s="11">
        <v>25</v>
      </c>
      <c r="F18" s="75" t="s">
        <v>115</v>
      </c>
      <c r="G18" s="80" t="str">
        <f>IFERROR(IF(VLOOKUP(TableHandbook[[#This Row],[UDC]],TableAvailabilities[],2,FALSE)&gt;0,"Y",""),"")</f>
        <v>Y</v>
      </c>
      <c r="H18" s="79" t="str">
        <f>IFERROR(IF(VLOOKUP(TableHandbook[[#This Row],[UDC]],TableAvailabilities[],3,FALSE)&gt;0,"Y",""),"")</f>
        <v>Y</v>
      </c>
      <c r="I18" s="81" t="str">
        <f>IFERROR(IF(VLOOKUP(TableHandbook[[#This Row],[UDC]],TableAvailabilities[],4,FALSE)&gt;0,"Y",""),"")</f>
        <v/>
      </c>
      <c r="J18" s="82" t="str">
        <f>IFERROR(IF(VLOOKUP(TableHandbook[[#This Row],[UDC]],TableAvailabilities[],5,FALSE)&gt;0,"Y",""),"")</f>
        <v/>
      </c>
      <c r="K18" s="103"/>
      <c r="L18" s="80" t="str">
        <f>IFERROR(VLOOKUP(TableHandbook[[#This Row],[UDC]],TableGCDEVPLN[],7,FALSE),"")</f>
        <v/>
      </c>
      <c r="M18" s="82" t="str">
        <f>IFERROR(VLOOKUP(TableHandbook[[#This Row],[UDC]],TableMGURPLAN2[],7,FALSE),"")</f>
        <v>Option</v>
      </c>
    </row>
    <row r="19" spans="1:13" x14ac:dyDescent="0.25">
      <c r="A19" s="10" t="s">
        <v>93</v>
      </c>
      <c r="B19" s="11">
        <v>1</v>
      </c>
      <c r="C19" s="10"/>
      <c r="D19" s="10" t="s">
        <v>128</v>
      </c>
      <c r="E19" s="11">
        <v>25</v>
      </c>
      <c r="F19" s="75" t="s">
        <v>115</v>
      </c>
      <c r="G19" s="80" t="str">
        <f>IFERROR(IF(VLOOKUP(TableHandbook[[#This Row],[UDC]],TableAvailabilities[],2,FALSE)&gt;0,"Y",""),"")</f>
        <v/>
      </c>
      <c r="H19" s="79" t="str">
        <f>IFERROR(IF(VLOOKUP(TableHandbook[[#This Row],[UDC]],TableAvailabilities[],3,FALSE)&gt;0,"Y",""),"")</f>
        <v/>
      </c>
      <c r="I19" s="81" t="str">
        <f>IFERROR(IF(VLOOKUP(TableHandbook[[#This Row],[UDC]],TableAvailabilities[],4,FALSE)&gt;0,"Y",""),"")</f>
        <v>Y</v>
      </c>
      <c r="J19" s="82" t="str">
        <f>IFERROR(IF(VLOOKUP(TableHandbook[[#This Row],[UDC]],TableAvailabilities[],5,FALSE)&gt;0,"Y",""),"")</f>
        <v>Y</v>
      </c>
      <c r="K19" s="103"/>
      <c r="L19" s="80" t="str">
        <f>IFERROR(VLOOKUP(TableHandbook[[#This Row],[UDC]],TableGCDEVPLN[],7,FALSE),"")</f>
        <v/>
      </c>
      <c r="M19" s="82" t="str">
        <f>IFERROR(VLOOKUP(TableHandbook[[#This Row],[UDC]],TableMGURPLAN2[],7,FALSE),"")</f>
        <v>Option</v>
      </c>
    </row>
    <row r="20" spans="1:13" x14ac:dyDescent="0.25">
      <c r="A20" s="10" t="s">
        <v>94</v>
      </c>
      <c r="B20" s="11">
        <v>2</v>
      </c>
      <c r="C20" s="10"/>
      <c r="D20" s="10" t="s">
        <v>129</v>
      </c>
      <c r="E20" s="11">
        <v>25</v>
      </c>
      <c r="F20" s="75" t="s">
        <v>115</v>
      </c>
      <c r="G20" s="80" t="str">
        <f>IFERROR(IF(VLOOKUP(TableHandbook[[#This Row],[UDC]],TableAvailabilities[],2,FALSE)&gt;0,"Y",""),"")</f>
        <v/>
      </c>
      <c r="H20" s="79" t="str">
        <f>IFERROR(IF(VLOOKUP(TableHandbook[[#This Row],[UDC]],TableAvailabilities[],3,FALSE)&gt;0,"Y",""),"")</f>
        <v/>
      </c>
      <c r="I20" s="81" t="str">
        <f>IFERROR(IF(VLOOKUP(TableHandbook[[#This Row],[UDC]],TableAvailabilities[],4,FALSE)&gt;0,"Y",""),"")</f>
        <v>Y</v>
      </c>
      <c r="J20" s="82" t="str">
        <f>IFERROR(IF(VLOOKUP(TableHandbook[[#This Row],[UDC]],TableAvailabilities[],5,FALSE)&gt;0,"Y",""),"")</f>
        <v>Y</v>
      </c>
      <c r="K20" s="103"/>
      <c r="L20" s="80" t="str">
        <f>IFERROR(VLOOKUP(TableHandbook[[#This Row],[UDC]],TableGCDEVPLN[],7,FALSE),"")</f>
        <v/>
      </c>
      <c r="M20" s="82" t="str">
        <f>IFERROR(VLOOKUP(TableHandbook[[#This Row],[UDC]],TableMGURPLAN2[],7,FALSE),"")</f>
        <v>Option</v>
      </c>
    </row>
    <row r="21" spans="1:13" x14ac:dyDescent="0.25">
      <c r="A21" s="10" t="s">
        <v>95</v>
      </c>
      <c r="B21" s="11">
        <v>1</v>
      </c>
      <c r="C21" s="10"/>
      <c r="D21" s="10" t="s">
        <v>130</v>
      </c>
      <c r="E21" s="11">
        <v>25</v>
      </c>
      <c r="F21" s="75" t="s">
        <v>115</v>
      </c>
      <c r="G21" s="80" t="str">
        <f>IFERROR(IF(VLOOKUP(TableHandbook[[#This Row],[UDC]],TableAvailabilities[],2,FALSE)&gt;0,"Y",""),"")</f>
        <v>Y</v>
      </c>
      <c r="H21" s="79" t="str">
        <f>IFERROR(IF(VLOOKUP(TableHandbook[[#This Row],[UDC]],TableAvailabilities[],3,FALSE)&gt;0,"Y",""),"")</f>
        <v>Y</v>
      </c>
      <c r="I21" s="81" t="str">
        <f>IFERROR(IF(VLOOKUP(TableHandbook[[#This Row],[UDC]],TableAvailabilities[],4,FALSE)&gt;0,"Y",""),"")</f>
        <v/>
      </c>
      <c r="J21" s="82" t="str">
        <f>IFERROR(IF(VLOOKUP(TableHandbook[[#This Row],[UDC]],TableAvailabilities[],5,FALSE)&gt;0,"Y",""),"")</f>
        <v/>
      </c>
      <c r="K21" s="103"/>
      <c r="L21" s="80" t="str">
        <f>IFERROR(VLOOKUP(TableHandbook[[#This Row],[UDC]],TableGCDEVPLN[],7,FALSE),"")</f>
        <v/>
      </c>
      <c r="M21" s="82" t="str">
        <f>IFERROR(VLOOKUP(TableHandbook[[#This Row],[UDC]],TableMGURPLAN2[],7,FALSE),"")</f>
        <v>Option</v>
      </c>
    </row>
    <row r="22" spans="1:13" x14ac:dyDescent="0.25">
      <c r="A22" s="10" t="s">
        <v>96</v>
      </c>
      <c r="B22" s="11">
        <v>1</v>
      </c>
      <c r="C22" s="10"/>
      <c r="D22" s="10" t="s">
        <v>131</v>
      </c>
      <c r="E22" s="11">
        <v>25</v>
      </c>
      <c r="F22" s="75" t="s">
        <v>115</v>
      </c>
      <c r="G22" s="80" t="str">
        <f>IFERROR(IF(VLOOKUP(TableHandbook[[#This Row],[UDC]],TableAvailabilities[],2,FALSE)&gt;0,"Y",""),"")</f>
        <v>Y</v>
      </c>
      <c r="H22" s="79" t="str">
        <f>IFERROR(IF(VLOOKUP(TableHandbook[[#This Row],[UDC]],TableAvailabilities[],3,FALSE)&gt;0,"Y",""),"")</f>
        <v>Y</v>
      </c>
      <c r="I22" s="81" t="str">
        <f>IFERROR(IF(VLOOKUP(TableHandbook[[#This Row],[UDC]],TableAvailabilities[],4,FALSE)&gt;0,"Y",""),"")</f>
        <v/>
      </c>
      <c r="J22" s="82" t="str">
        <f>IFERROR(IF(VLOOKUP(TableHandbook[[#This Row],[UDC]],TableAvailabilities[],5,FALSE)&gt;0,"Y",""),"")</f>
        <v/>
      </c>
      <c r="K22" s="103"/>
      <c r="L22" s="80" t="str">
        <f>IFERROR(VLOOKUP(TableHandbook[[#This Row],[UDC]],TableGCDEVPLN[],7,FALSE),"")</f>
        <v/>
      </c>
      <c r="M22" s="82" t="str">
        <f>IFERROR(VLOOKUP(TableHandbook[[#This Row],[UDC]],TableMGURPLAN2[],7,FALSE),"")</f>
        <v>Option</v>
      </c>
    </row>
    <row r="23" spans="1:13" x14ac:dyDescent="0.25">
      <c r="A23" s="10" t="s">
        <v>82</v>
      </c>
      <c r="B23" s="11">
        <v>1</v>
      </c>
      <c r="C23" s="10"/>
      <c r="D23" s="10" t="s">
        <v>132</v>
      </c>
      <c r="E23" s="11">
        <v>25</v>
      </c>
      <c r="F23" s="75" t="s">
        <v>115</v>
      </c>
      <c r="G23" s="80" t="str">
        <f>IFERROR(IF(VLOOKUP(TableHandbook[[#This Row],[UDC]],TableAvailabilities[],2,FALSE)&gt;0,"Y",""),"")</f>
        <v/>
      </c>
      <c r="H23" s="79" t="str">
        <f>IFERROR(IF(VLOOKUP(TableHandbook[[#This Row],[UDC]],TableAvailabilities[],3,FALSE)&gt;0,"Y",""),"")</f>
        <v/>
      </c>
      <c r="I23" s="81" t="str">
        <f>IFERROR(IF(VLOOKUP(TableHandbook[[#This Row],[UDC]],TableAvailabilities[],4,FALSE)&gt;0,"Y",""),"")</f>
        <v>Y</v>
      </c>
      <c r="J23" s="82" t="str">
        <f>IFERROR(IF(VLOOKUP(TableHandbook[[#This Row],[UDC]],TableAvailabilities[],5,FALSE)&gt;0,"Y",""),"")</f>
        <v/>
      </c>
      <c r="K23" s="103"/>
      <c r="L23" s="80" t="str">
        <f>IFERROR(VLOOKUP(TableHandbook[[#This Row],[UDC]],TableGCDEVPLN[],7,FALSE),"")</f>
        <v/>
      </c>
      <c r="M23" s="82" t="str">
        <f>IFERROR(VLOOKUP(TableHandbook[[#This Row],[UDC]],TableMGURPLAN2[],7,FALSE),"")</f>
        <v>AltCore</v>
      </c>
    </row>
    <row r="24" spans="1:13" x14ac:dyDescent="0.25">
      <c r="A24" s="10" t="s">
        <v>86</v>
      </c>
      <c r="B24" s="11">
        <v>1</v>
      </c>
      <c r="C24" s="10"/>
      <c r="D24" s="10" t="s">
        <v>133</v>
      </c>
      <c r="E24" s="11">
        <v>25</v>
      </c>
      <c r="F24" s="75" t="s">
        <v>115</v>
      </c>
      <c r="G24" s="80" t="str">
        <f>IFERROR(IF(VLOOKUP(TableHandbook[[#This Row],[UDC]],TableAvailabilities[],2,FALSE)&gt;0,"Y",""),"")</f>
        <v>Y</v>
      </c>
      <c r="H24" s="79" t="str">
        <f>IFERROR(IF(VLOOKUP(TableHandbook[[#This Row],[UDC]],TableAvailabilities[],3,FALSE)&gt;0,"Y",""),"")</f>
        <v/>
      </c>
      <c r="I24" s="81" t="str">
        <f>IFERROR(IF(VLOOKUP(TableHandbook[[#This Row],[UDC]],TableAvailabilities[],4,FALSE)&gt;0,"Y",""),"")</f>
        <v/>
      </c>
      <c r="J24" s="82" t="str">
        <f>IFERROR(IF(VLOOKUP(TableHandbook[[#This Row],[UDC]],TableAvailabilities[],5,FALSE)&gt;0,"Y",""),"")</f>
        <v/>
      </c>
      <c r="K24" s="103"/>
      <c r="L24" s="80" t="str">
        <f>IFERROR(VLOOKUP(TableHandbook[[#This Row],[UDC]],TableGCDEVPLN[],7,FALSE),"")</f>
        <v/>
      </c>
      <c r="M24" s="82" t="str">
        <f>IFERROR(VLOOKUP(TableHandbook[[#This Row],[UDC]],TableMGURPLAN2[],7,FALSE),"")</f>
        <v>AltCore</v>
      </c>
    </row>
    <row r="25" spans="1:13" ht="39" x14ac:dyDescent="0.25">
      <c r="A25" s="9" t="s">
        <v>83</v>
      </c>
      <c r="B25" s="24">
        <v>1</v>
      </c>
      <c r="C25" s="9"/>
      <c r="D25" s="9" t="s">
        <v>134</v>
      </c>
      <c r="E25" s="11">
        <v>25</v>
      </c>
      <c r="F25" s="76" t="s">
        <v>135</v>
      </c>
      <c r="G25" s="80" t="str">
        <f>IFERROR(IF(VLOOKUP(TableHandbook[[#This Row],[UDC]],TableAvailabilities[],2,FALSE)&gt;0,"Y",""),"")</f>
        <v/>
      </c>
      <c r="H25" s="79" t="str">
        <f>IFERROR(IF(VLOOKUP(TableHandbook[[#This Row],[UDC]],TableAvailabilities[],3,FALSE)&gt;0,"Y",""),"")</f>
        <v/>
      </c>
      <c r="I25" s="81" t="str">
        <f>IFERROR(IF(VLOOKUP(TableHandbook[[#This Row],[UDC]],TableAvailabilities[],4,FALSE)&gt;0,"Y",""),"")</f>
        <v>Y</v>
      </c>
      <c r="J25" s="82" t="str">
        <f>IFERROR(IF(VLOOKUP(TableHandbook[[#This Row],[UDC]],TableAvailabilities[],5,FALSE)&gt;0,"Y",""),"")</f>
        <v/>
      </c>
      <c r="K25" s="103" t="s">
        <v>136</v>
      </c>
      <c r="L25" s="123" t="str">
        <f>IFERROR(VLOOKUP(TableHandbook[[#This Row],[UDC]],TableGCDEVPLN[],7,FALSE),"")</f>
        <v/>
      </c>
      <c r="M25" s="82" t="str">
        <f>IFERROR(VLOOKUP(TableHandbook[[#This Row],[UDC]],TableMGURPLAN2[],7,FALSE),"")</f>
        <v>AltCore</v>
      </c>
    </row>
    <row r="26" spans="1:13" x14ac:dyDescent="0.25">
      <c r="A26" s="10" t="s">
        <v>44</v>
      </c>
      <c r="B26" s="11">
        <v>2</v>
      </c>
      <c r="C26" s="10"/>
      <c r="D26" s="10" t="s">
        <v>137</v>
      </c>
      <c r="E26" s="11">
        <v>25</v>
      </c>
      <c r="F26" s="75" t="s">
        <v>115</v>
      </c>
      <c r="G26" s="80" t="str">
        <f>IFERROR(IF(VLOOKUP(TableHandbook[[#This Row],[UDC]],TableAvailabilities[],2,FALSE)&gt;0,"Y",""),"")</f>
        <v/>
      </c>
      <c r="H26" s="79" t="str">
        <f>IFERROR(IF(VLOOKUP(TableHandbook[[#This Row],[UDC]],TableAvailabilities[],3,FALSE)&gt;0,"Y",""),"")</f>
        <v/>
      </c>
      <c r="I26" s="81" t="str">
        <f>IFERROR(IF(VLOOKUP(TableHandbook[[#This Row],[UDC]],TableAvailabilities[],4,FALSE)&gt;0,"Y",""),"")</f>
        <v>Y</v>
      </c>
      <c r="J26" s="82" t="str">
        <f>IFERROR(IF(VLOOKUP(TableHandbook[[#This Row],[UDC]],TableAvailabilities[],5,FALSE)&gt;0,"Y",""),"")</f>
        <v/>
      </c>
      <c r="K26" s="103"/>
      <c r="L26" s="80" t="str">
        <f>IFERROR(VLOOKUP(TableHandbook[[#This Row],[UDC]],TableGCDEVPLN[],7,FALSE),"")</f>
        <v/>
      </c>
      <c r="M26" s="82" t="str">
        <f>IFERROR(VLOOKUP(TableHandbook[[#This Row],[UDC]],TableMGURPLAN2[],7,FALSE),"")</f>
        <v>Core</v>
      </c>
    </row>
    <row r="27" spans="1:13" x14ac:dyDescent="0.25">
      <c r="A27" s="10" t="s">
        <v>87</v>
      </c>
      <c r="B27" s="11">
        <v>1</v>
      </c>
      <c r="C27" s="10"/>
      <c r="D27" s="10" t="s">
        <v>138</v>
      </c>
      <c r="E27" s="11">
        <v>25</v>
      </c>
      <c r="F27" s="77" t="s">
        <v>115</v>
      </c>
      <c r="G27" s="80" t="str">
        <f>IFERROR(IF(VLOOKUP(TableHandbook[[#This Row],[UDC]],TableAvailabilities[],2,FALSE)&gt;0,"Y",""),"")</f>
        <v>Y</v>
      </c>
      <c r="H27" s="79" t="str">
        <f>IFERROR(IF(VLOOKUP(TableHandbook[[#This Row],[UDC]],TableAvailabilities[],3,FALSE)&gt;0,"Y",""),"")</f>
        <v/>
      </c>
      <c r="I27" s="81" t="str">
        <f>IFERROR(IF(VLOOKUP(TableHandbook[[#This Row],[UDC]],TableAvailabilities[],4,FALSE)&gt;0,"Y",""),"")</f>
        <v/>
      </c>
      <c r="J27" s="82" t="str">
        <f>IFERROR(IF(VLOOKUP(TableHandbook[[#This Row],[UDC]],TableAvailabilities[],5,FALSE)&gt;0,"Y",""),"")</f>
        <v/>
      </c>
      <c r="K27" s="103"/>
      <c r="L27" s="121" t="str">
        <f>IFERROR(VLOOKUP(TableHandbook[[#This Row],[UDC]],TableGCDEVPLN[],7,FALSE),"")</f>
        <v/>
      </c>
      <c r="M27" s="82" t="str">
        <f>IFERROR(VLOOKUP(TableHandbook[[#This Row],[UDC]],TableMGURPLAN2[],7,FALSE),"")</f>
        <v>AltCore</v>
      </c>
    </row>
    <row r="28" spans="1:13" x14ac:dyDescent="0.25">
      <c r="A28" s="10" t="s">
        <v>57</v>
      </c>
      <c r="B28" s="11">
        <v>1</v>
      </c>
      <c r="C28" s="10"/>
      <c r="D28" s="10" t="s">
        <v>139</v>
      </c>
      <c r="E28" s="11">
        <v>25</v>
      </c>
      <c r="F28" s="75" t="s">
        <v>115</v>
      </c>
      <c r="G28" s="80" t="str">
        <f>IFERROR(IF(VLOOKUP(TableHandbook[[#This Row],[UDC]],TableAvailabilities[],2,FALSE)&gt;0,"Y",""),"")</f>
        <v>Y</v>
      </c>
      <c r="H28" s="79" t="str">
        <f>IFERROR(IF(VLOOKUP(TableHandbook[[#This Row],[UDC]],TableAvailabilities[],3,FALSE)&gt;0,"Y",""),"")</f>
        <v/>
      </c>
      <c r="I28" s="81" t="str">
        <f>IFERROR(IF(VLOOKUP(TableHandbook[[#This Row],[UDC]],TableAvailabilities[],4,FALSE)&gt;0,"Y",""),"")</f>
        <v/>
      </c>
      <c r="J28" s="82" t="str">
        <f>IFERROR(IF(VLOOKUP(TableHandbook[[#This Row],[UDC]],TableAvailabilities[],5,FALSE)&gt;0,"Y",""),"")</f>
        <v/>
      </c>
      <c r="K28" s="103"/>
      <c r="L28" s="80" t="str">
        <f>IFERROR(VLOOKUP(TableHandbook[[#This Row],[UDC]],TableGCDEVPLN[],7,FALSE),"")</f>
        <v>AltCore</v>
      </c>
      <c r="M28" s="82" t="str">
        <f>IFERROR(VLOOKUP(TableHandbook[[#This Row],[UDC]],TableMGURPLAN2[],7,FALSE),"")</f>
        <v/>
      </c>
    </row>
    <row r="29" spans="1:13" x14ac:dyDescent="0.25">
      <c r="A29" s="10" t="s">
        <v>40</v>
      </c>
      <c r="B29" s="11">
        <v>2</v>
      </c>
      <c r="C29" s="10"/>
      <c r="D29" s="10" t="s">
        <v>140</v>
      </c>
      <c r="E29" s="11">
        <v>25</v>
      </c>
      <c r="F29" s="75" t="s">
        <v>115</v>
      </c>
      <c r="G29" s="80" t="str">
        <f>IFERROR(IF(VLOOKUP(TableHandbook[[#This Row],[UDC]],TableAvailabilities[],2,FALSE)&gt;0,"Y",""),"")</f>
        <v>Y</v>
      </c>
      <c r="H29" s="79" t="str">
        <f>IFERROR(IF(VLOOKUP(TableHandbook[[#This Row],[UDC]],TableAvailabilities[],3,FALSE)&gt;0,"Y",""),"")</f>
        <v/>
      </c>
      <c r="I29" s="79" t="str">
        <f>IFERROR(IF(VLOOKUP(TableHandbook[[#This Row],[UDC]],TableAvailabilities[],4,FALSE)&gt;0,"Y",""),"")</f>
        <v/>
      </c>
      <c r="J29" s="82" t="str">
        <f>IFERROR(IF(VLOOKUP(TableHandbook[[#This Row],[UDC]],TableAvailabilities[],5,FALSE)&gt;0,"Y",""),"")</f>
        <v/>
      </c>
      <c r="K29" s="103"/>
      <c r="L29" s="80" t="str">
        <f>IFERROR(VLOOKUP(TableHandbook[[#This Row],[UDC]],TableGCDEVPLN[],7,FALSE),"")</f>
        <v/>
      </c>
      <c r="M29" s="82" t="str">
        <f>IFERROR(VLOOKUP(TableHandbook[[#This Row],[UDC]],TableMGURPLAN2[],7,FALSE),"")</f>
        <v>Core</v>
      </c>
    </row>
    <row r="30" spans="1:13" ht="51.75" x14ac:dyDescent="0.25">
      <c r="A30" s="9" t="s">
        <v>64</v>
      </c>
      <c r="B30" s="24">
        <v>2</v>
      </c>
      <c r="C30" s="9"/>
      <c r="D30" s="9" t="s">
        <v>141</v>
      </c>
      <c r="E30" s="36">
        <v>25</v>
      </c>
      <c r="F30" s="76" t="s">
        <v>142</v>
      </c>
      <c r="G30" s="80" t="str">
        <f>IFERROR(IF(VLOOKUP(TableHandbook[[#This Row],[UDC]],TableAvailabilities[],2,FALSE)&gt;0,"Y",""),"")</f>
        <v>Y</v>
      </c>
      <c r="H30" s="79" t="str">
        <f>IFERROR(IF(VLOOKUP(TableHandbook[[#This Row],[UDC]],TableAvailabilities[],3,FALSE)&gt;0,"Y",""),"")</f>
        <v/>
      </c>
      <c r="I30" s="81" t="str">
        <f>IFERROR(IF(VLOOKUP(TableHandbook[[#This Row],[UDC]],TableAvailabilities[],4,FALSE)&gt;0,"Y",""),"")</f>
        <v>Y</v>
      </c>
      <c r="J30" s="82" t="str">
        <f>IFERROR(IF(VLOOKUP(TableHandbook[[#This Row],[UDC]],TableAvailabilities[],5,FALSE)&gt;0,"Y",""),"")</f>
        <v/>
      </c>
      <c r="K30" s="103" t="s">
        <v>143</v>
      </c>
      <c r="L30" s="121" t="str">
        <f>IFERROR(VLOOKUP(TableHandbook[[#This Row],[UDC]],TableGCDEVPLN[],7,FALSE),"")</f>
        <v/>
      </c>
      <c r="M30" s="122" t="str">
        <f>IFERROR(VLOOKUP(TableHandbook[[#This Row],[UDC]],TableMGURPLAN2[],7,FALSE),"")</f>
        <v>Core</v>
      </c>
    </row>
    <row r="31" spans="1:13" x14ac:dyDescent="0.25">
      <c r="A31" s="8" t="s">
        <v>41</v>
      </c>
      <c r="B31" s="36">
        <v>1</v>
      </c>
      <c r="C31" s="8"/>
      <c r="D31" s="8" t="s">
        <v>144</v>
      </c>
      <c r="E31" s="36">
        <v>25</v>
      </c>
      <c r="F31" s="77" t="s">
        <v>115</v>
      </c>
      <c r="G31" s="80" t="str">
        <f>IFERROR(IF(VLOOKUP(TableHandbook[[#This Row],[UDC]],TableAvailabilities[],2,FALSE)&gt;0,"Y",""),"")</f>
        <v/>
      </c>
      <c r="H31" s="79" t="str">
        <f>IFERROR(IF(VLOOKUP(TableHandbook[[#This Row],[UDC]],TableAvailabilities[],3,FALSE)&gt;0,"Y",""),"")</f>
        <v/>
      </c>
      <c r="I31" s="81" t="str">
        <f>IFERROR(IF(VLOOKUP(TableHandbook[[#This Row],[UDC]],TableAvailabilities[],4,FALSE)&gt;0,"Y",""),"")</f>
        <v>Y</v>
      </c>
      <c r="J31" s="82" t="str">
        <f>IFERROR(IF(VLOOKUP(TableHandbook[[#This Row],[UDC]],TableAvailabilities[],5,FALSE)&gt;0,"Y",""),"")</f>
        <v/>
      </c>
      <c r="K31" s="103"/>
      <c r="L31" s="121" t="str">
        <f>IFERROR(VLOOKUP(TableHandbook[[#This Row],[UDC]],TableGCDEVPLN[],7,FALSE),"")</f>
        <v/>
      </c>
      <c r="M31" s="122" t="str">
        <f>IFERROR(VLOOKUP(TableHandbook[[#This Row],[UDC]],TableMGURPLAN2[],7,FALSE),"")</f>
        <v>Core</v>
      </c>
    </row>
    <row r="32" spans="1:13" x14ac:dyDescent="0.25">
      <c r="A32" s="10" t="s">
        <v>43</v>
      </c>
      <c r="B32" s="11">
        <v>3</v>
      </c>
      <c r="C32" s="10"/>
      <c r="D32" s="10" t="s">
        <v>145</v>
      </c>
      <c r="E32" s="11">
        <v>25</v>
      </c>
      <c r="F32" s="75" t="s">
        <v>115</v>
      </c>
      <c r="G32" s="80" t="str">
        <f>IFERROR(IF(VLOOKUP(TableHandbook[[#This Row],[UDC]],TableAvailabilities[],2,FALSE)&gt;0,"Y",""),"")</f>
        <v>Y</v>
      </c>
      <c r="H32" s="79" t="str">
        <f>IFERROR(IF(VLOOKUP(TableHandbook[[#This Row],[UDC]],TableAvailabilities[],3,FALSE)&gt;0,"Y",""),"")</f>
        <v/>
      </c>
      <c r="I32" s="81" t="str">
        <f>IFERROR(IF(VLOOKUP(TableHandbook[[#This Row],[UDC]],TableAvailabilities[],4,FALSE)&gt;0,"Y",""),"")</f>
        <v/>
      </c>
      <c r="J32" s="82" t="str">
        <f>IFERROR(IF(VLOOKUP(TableHandbook[[#This Row],[UDC]],TableAvailabilities[],5,FALSE)&gt;0,"Y",""),"")</f>
        <v/>
      </c>
      <c r="K32" s="103"/>
      <c r="L32" s="80" t="str">
        <f>IFERROR(VLOOKUP(TableHandbook[[#This Row],[UDC]],TableGCDEVPLN[],7,FALSE),"")</f>
        <v/>
      </c>
      <c r="M32" s="82" t="str">
        <f>IFERROR(VLOOKUP(TableHandbook[[#This Row],[UDC]],TableMGURPLAN2[],7,FALSE),"")</f>
        <v>Core</v>
      </c>
    </row>
    <row r="33" spans="1:13" x14ac:dyDescent="0.25">
      <c r="A33" s="10" t="s">
        <v>38</v>
      </c>
      <c r="B33" s="11">
        <v>1</v>
      </c>
      <c r="C33" s="10"/>
      <c r="D33" s="10" t="s">
        <v>146</v>
      </c>
      <c r="E33" s="11">
        <v>25</v>
      </c>
      <c r="F33" s="75" t="s">
        <v>115</v>
      </c>
      <c r="G33" s="80" t="str">
        <f>IFERROR(IF(VLOOKUP(TableHandbook[[#This Row],[UDC]],TableAvailabilities[],2,FALSE)&gt;0,"Y",""),"")</f>
        <v>Y</v>
      </c>
      <c r="H33" s="79" t="str">
        <f>IFERROR(IF(VLOOKUP(TableHandbook[[#This Row],[UDC]],TableAvailabilities[],3,FALSE)&gt;0,"Y",""),"")</f>
        <v/>
      </c>
      <c r="I33" s="81" t="str">
        <f>IFERROR(IF(VLOOKUP(TableHandbook[[#This Row],[UDC]],TableAvailabilities[],4,FALSE)&gt;0,"Y",""),"")</f>
        <v>Y</v>
      </c>
      <c r="J33" s="82" t="str">
        <f>IFERROR(IF(VLOOKUP(TableHandbook[[#This Row],[UDC]],TableAvailabilities[],5,FALSE)&gt;0,"Y",""),"")</f>
        <v/>
      </c>
      <c r="K33" s="103"/>
      <c r="L33" s="80" t="str">
        <f>IFERROR(VLOOKUP(TableHandbook[[#This Row],[UDC]],TableGCDEVPLN[],7,FALSE),"")</f>
        <v>Core</v>
      </c>
      <c r="M33" s="82" t="str">
        <f>IFERROR(VLOOKUP(TableHandbook[[#This Row],[UDC]],TableMGURPLAN2[],7,FALSE),"")</f>
        <v/>
      </c>
    </row>
    <row r="34" spans="1:13" x14ac:dyDescent="0.25">
      <c r="A34" s="6" t="s">
        <v>71</v>
      </c>
      <c r="B34" s="7">
        <v>1</v>
      </c>
      <c r="C34" s="7"/>
      <c r="D34" s="6" t="s">
        <v>147</v>
      </c>
      <c r="E34" s="7">
        <v>25</v>
      </c>
      <c r="F34" s="78" t="s">
        <v>115</v>
      </c>
      <c r="G34" s="80" t="str">
        <f>IFERROR(IF(VLOOKUP(TableHandbook[[#This Row],[UDC]],TableAvailabilities[],2,FALSE)&gt;0,"Y",""),"")</f>
        <v>Y</v>
      </c>
      <c r="H34" s="79" t="str">
        <f>IFERROR(IF(VLOOKUP(TableHandbook[[#This Row],[UDC]],TableAvailabilities[],3,FALSE)&gt;0,"Y",""),"")</f>
        <v/>
      </c>
      <c r="I34" s="81" t="str">
        <f>IFERROR(IF(VLOOKUP(TableHandbook[[#This Row],[UDC]],TableAvailabilities[],4,FALSE)&gt;0,"Y",""),"")</f>
        <v>Y</v>
      </c>
      <c r="J34" s="82" t="str">
        <f>IFERROR(IF(VLOOKUP(TableHandbook[[#This Row],[UDC]],TableAvailabilities[],5,FALSE)&gt;0,"Y",""),"")</f>
        <v/>
      </c>
      <c r="K34" s="103"/>
      <c r="L34" s="124" t="str">
        <f>IFERROR(VLOOKUP(TableHandbook[[#This Row],[UDC]],TableGCDEVPLN[],7,FALSE),"")</f>
        <v/>
      </c>
      <c r="M34" s="125" t="str">
        <f>IFERROR(VLOOKUP(TableHandbook[[#This Row],[UDC]],TableMGURPLAN2[],7,FALSE),"")</f>
        <v>Core</v>
      </c>
    </row>
    <row r="35" spans="1:13" x14ac:dyDescent="0.25">
      <c r="A35" s="8" t="s">
        <v>58</v>
      </c>
      <c r="B35" s="36">
        <v>2</v>
      </c>
      <c r="C35" s="8"/>
      <c r="D35" s="8" t="s">
        <v>148</v>
      </c>
      <c r="E35" s="11">
        <v>25</v>
      </c>
      <c r="F35" s="75" t="s">
        <v>115</v>
      </c>
      <c r="G35" s="80" t="str">
        <f>IFERROR(IF(VLOOKUP(TableHandbook[[#This Row],[UDC]],TableAvailabilities[],2,FALSE)&gt;0,"Y",""),"")</f>
        <v/>
      </c>
      <c r="H35" s="79" t="str">
        <f>IFERROR(IF(VLOOKUP(TableHandbook[[#This Row],[UDC]],TableAvailabilities[],3,FALSE)&gt;0,"Y",""),"")</f>
        <v/>
      </c>
      <c r="I35" s="81" t="str">
        <f>IFERROR(IF(VLOOKUP(TableHandbook[[#This Row],[UDC]],TableAvailabilities[],4,FALSE)&gt;0,"Y",""),"")</f>
        <v>Y</v>
      </c>
      <c r="J35" s="82" t="str">
        <f>IFERROR(IF(VLOOKUP(TableHandbook[[#This Row],[UDC]],TableAvailabilities[],5,FALSE)&gt;0,"Y",""),"")</f>
        <v/>
      </c>
      <c r="K35" s="104" t="s">
        <v>119</v>
      </c>
      <c r="L35" s="121" t="str">
        <f>IFERROR(VLOOKUP(TableHandbook[[#This Row],[UDC]],TableGCDEVPLN[],7,FALSE),"")</f>
        <v>AltCore</v>
      </c>
      <c r="M35" s="122" t="str">
        <f>IFERROR(VLOOKUP(TableHandbook[[#This Row],[UDC]],TableMGURPLAN2[],7,FALSE),"")</f>
        <v/>
      </c>
    </row>
    <row r="36" spans="1:13" x14ac:dyDescent="0.25">
      <c r="A36" s="8" t="s">
        <v>149</v>
      </c>
      <c r="B36" s="36">
        <v>1</v>
      </c>
      <c r="C36" s="8"/>
      <c r="D36" s="8" t="s">
        <v>150</v>
      </c>
      <c r="E36" s="11">
        <v>25</v>
      </c>
      <c r="F36" s="75" t="s">
        <v>115</v>
      </c>
      <c r="G36" s="80" t="str">
        <f>IFERROR(IF(VLOOKUP(TableHandbook[[#This Row],[UDC]],TableAvailabilities[],2,FALSE)&gt;0,"Y",""),"")</f>
        <v/>
      </c>
      <c r="H36" s="79" t="str">
        <f>IFERROR(IF(VLOOKUP(TableHandbook[[#This Row],[UDC]],TableAvailabilities[],3,FALSE)&gt;0,"Y",""),"")</f>
        <v/>
      </c>
      <c r="I36" s="81" t="str">
        <f>IFERROR(IF(VLOOKUP(TableHandbook[[#This Row],[UDC]],TableAvailabilities[],4,FALSE)&gt;0,"Y",""),"")</f>
        <v/>
      </c>
      <c r="J36" s="82" t="str">
        <f>IFERROR(IF(VLOOKUP(TableHandbook[[#This Row],[UDC]],TableAvailabilities[],5,FALSE)&gt;0,"Y",""),"")</f>
        <v/>
      </c>
      <c r="K36" s="103" t="s">
        <v>122</v>
      </c>
      <c r="L36" s="80" t="str">
        <f>IFERROR(VLOOKUP(TableHandbook[[#This Row],[UDC]],TableGCDEVPLN[],7,FALSE),"")</f>
        <v/>
      </c>
      <c r="M36" s="82" t="str">
        <f>IFERROR(VLOOKUP(TableHandbook[[#This Row],[UDC]],TableMGURPLAN2[],7,FALSE),"")</f>
        <v/>
      </c>
    </row>
    <row r="37" spans="1:13" x14ac:dyDescent="0.25">
      <c r="A37" s="10" t="s">
        <v>50</v>
      </c>
      <c r="B37" s="11">
        <v>1</v>
      </c>
      <c r="C37" s="10"/>
      <c r="D37" s="10" t="s">
        <v>151</v>
      </c>
      <c r="E37" s="11">
        <v>25</v>
      </c>
      <c r="F37" s="75" t="s">
        <v>115</v>
      </c>
      <c r="G37" s="83" t="str">
        <f>IFERROR(IF(VLOOKUP(TableHandbook[[#This Row],[UDC]],TableAvailabilities[],2,FALSE)&gt;0,"Y",""),"")</f>
        <v/>
      </c>
      <c r="H37" s="84" t="str">
        <f>IFERROR(IF(VLOOKUP(TableHandbook[[#This Row],[UDC]],TableAvailabilities[],3,FALSE)&gt;0,"Y",""),"")</f>
        <v/>
      </c>
      <c r="I37" s="85" t="str">
        <f>IFERROR(IF(VLOOKUP(TableHandbook[[#This Row],[UDC]],TableAvailabilities[],4,FALSE)&gt;0,"Y",""),"")</f>
        <v>Y</v>
      </c>
      <c r="J37" s="86" t="str">
        <f>IFERROR(IF(VLOOKUP(TableHandbook[[#This Row],[UDC]],TableAvailabilities[],5,FALSE)&gt;0,"Y",""),"")</f>
        <v/>
      </c>
      <c r="K37" s="103"/>
      <c r="L37" s="80" t="str">
        <f>IFERROR(VLOOKUP(TableHandbook[[#This Row],[UDC]],TableGCDEVPLN[],7,FALSE),"")</f>
        <v>AltCore</v>
      </c>
      <c r="M37" s="82" t="str">
        <f>IFERROR(VLOOKUP(TableHandbook[[#This Row],[UDC]],TableMGURPLAN2[],7,FALSE),"")</f>
        <v/>
      </c>
    </row>
    <row r="38" spans="1:13" x14ac:dyDescent="0.25">
      <c r="A38" s="10" t="s">
        <v>42</v>
      </c>
      <c r="B38" s="11">
        <v>1</v>
      </c>
      <c r="C38" s="10"/>
      <c r="D38" s="10" t="s">
        <v>152</v>
      </c>
      <c r="E38" s="11">
        <v>25</v>
      </c>
      <c r="F38" s="75" t="s">
        <v>115</v>
      </c>
      <c r="G38" s="83" t="str">
        <f>IFERROR(IF(VLOOKUP(TableHandbook[[#This Row],[UDC]],TableAvailabilities[],2,FALSE)&gt;0,"Y",""),"")</f>
        <v>Y</v>
      </c>
      <c r="H38" s="84" t="str">
        <f>IFERROR(IF(VLOOKUP(TableHandbook[[#This Row],[UDC]],TableAvailabilities[],3,FALSE)&gt;0,"Y",""),"")</f>
        <v/>
      </c>
      <c r="I38" s="85" t="str">
        <f>IFERROR(IF(VLOOKUP(TableHandbook[[#This Row],[UDC]],TableAvailabilities[],4,FALSE)&gt;0,"Y",""),"")</f>
        <v>Y</v>
      </c>
      <c r="J38" s="86" t="str">
        <f>IFERROR(IF(VLOOKUP(TableHandbook[[#This Row],[UDC]],TableAvailabilities[],5,FALSE)&gt;0,"Y",""),"")</f>
        <v/>
      </c>
      <c r="K38" s="103"/>
      <c r="L38" s="83" t="str">
        <f>IFERROR(VLOOKUP(TableHandbook[[#This Row],[UDC]],TableGCDEVPLN[],7,FALSE),"")</f>
        <v>Core</v>
      </c>
      <c r="M38" s="86" t="str">
        <f>IFERROR(VLOOKUP(TableHandbook[[#This Row],[UDC]],TableMGURPLAN2[],7,FALSE),"")</f>
        <v/>
      </c>
    </row>
    <row r="39" spans="1:13" x14ac:dyDescent="0.25">
      <c r="A39" s="10" t="s">
        <v>75</v>
      </c>
      <c r="B39" s="11">
        <v>1</v>
      </c>
      <c r="C39" s="10"/>
      <c r="D39" s="10" t="s">
        <v>153</v>
      </c>
      <c r="E39" s="11">
        <v>50</v>
      </c>
      <c r="F39" s="75" t="s">
        <v>64</v>
      </c>
      <c r="G39" s="83" t="str">
        <f>IFERROR(IF(VLOOKUP(TableHandbook[[#This Row],[UDC]],TableAvailabilities[],2,FALSE)&gt;0,"Y",""),"")</f>
        <v>Y</v>
      </c>
      <c r="H39" s="84" t="str">
        <f>IFERROR(IF(VLOOKUP(TableHandbook[[#This Row],[UDC]],TableAvailabilities[],3,FALSE)&gt;0,"Y",""),"")</f>
        <v/>
      </c>
      <c r="I39" s="85" t="str">
        <f>IFERROR(IF(VLOOKUP(TableHandbook[[#This Row],[UDC]],TableAvailabilities[],4,FALSE)&gt;0,"Y",""),"")</f>
        <v>Y</v>
      </c>
      <c r="J39" s="86" t="str">
        <f>IFERROR(IF(VLOOKUP(TableHandbook[[#This Row],[UDC]],TableAvailabilities[],5,FALSE)&gt;0,"Y",""),"")</f>
        <v/>
      </c>
      <c r="K39" s="103"/>
      <c r="L39" s="94" t="str">
        <f>IFERROR(VLOOKUP(TableHandbook[[#This Row],[UDC]],TableGCDEVPLN[],7,FALSE),"")</f>
        <v/>
      </c>
      <c r="M39" s="97" t="str">
        <f>IFERROR(VLOOKUP(TableHandbook[[#This Row],[UDC]],TableMGURPLAN2[],7,FALSE),"")</f>
        <v>Core</v>
      </c>
    </row>
    <row r="40" spans="1:13" x14ac:dyDescent="0.25">
      <c r="A40" s="10" t="s">
        <v>51</v>
      </c>
      <c r="B40" s="11">
        <v>1</v>
      </c>
      <c r="C40" s="10"/>
      <c r="D40" s="10" t="s">
        <v>154</v>
      </c>
      <c r="E40" s="11">
        <v>25</v>
      </c>
      <c r="F40" s="75" t="s">
        <v>115</v>
      </c>
      <c r="G40" s="83" t="str">
        <f>IFERROR(IF(VLOOKUP(TableHandbook[[#This Row],[UDC]],TableAvailabilities[],2,FALSE)&gt;0,"Y",""),"")</f>
        <v>Y</v>
      </c>
      <c r="H40" s="84" t="str">
        <f>IFERROR(IF(VLOOKUP(TableHandbook[[#This Row],[UDC]],TableAvailabilities[],3,FALSE)&gt;0,"Y",""),"")</f>
        <v>Y</v>
      </c>
      <c r="I40" s="85" t="str">
        <f>IFERROR(IF(VLOOKUP(TableHandbook[[#This Row],[UDC]],TableAvailabilities[],4,FALSE)&gt;0,"Y",""),"")</f>
        <v>Y</v>
      </c>
      <c r="J40" s="86" t="str">
        <f>IFERROR(IF(VLOOKUP(TableHandbook[[#This Row],[UDC]],TableAvailabilities[],5,FALSE)&gt;0,"Y",""),"")</f>
        <v>Y</v>
      </c>
      <c r="K40" s="103"/>
      <c r="L40" s="94" t="str">
        <f>IFERROR(VLOOKUP(TableHandbook[[#This Row],[UDC]],TableGCDEVPLN[],7,FALSE),"")</f>
        <v/>
      </c>
      <c r="M40" s="97" t="str">
        <f>IFERROR(VLOOKUP(TableHandbook[[#This Row],[UDC]],TableMGURPLAN2[],7,FALSE),"")</f>
        <v>Core</v>
      </c>
    </row>
    <row r="41" spans="1:13" x14ac:dyDescent="0.25">
      <c r="B41"/>
      <c r="E41"/>
    </row>
    <row r="42" spans="1:13" x14ac:dyDescent="0.25">
      <c r="B42"/>
      <c r="E42"/>
    </row>
    <row r="43" spans="1:13" x14ac:dyDescent="0.25">
      <c r="B43"/>
      <c r="E43"/>
    </row>
    <row r="44" spans="1:13" x14ac:dyDescent="0.25">
      <c r="B44"/>
      <c r="E44"/>
    </row>
    <row r="45" spans="1:13" x14ac:dyDescent="0.25">
      <c r="B45"/>
      <c r="E45"/>
    </row>
    <row r="46" spans="1:13" x14ac:dyDescent="0.25">
      <c r="B46"/>
      <c r="E46"/>
    </row>
    <row r="47" spans="1:13" x14ac:dyDescent="0.25">
      <c r="B47"/>
      <c r="E47"/>
    </row>
    <row r="48" spans="1:13" x14ac:dyDescent="0.25">
      <c r="B48"/>
      <c r="E48"/>
    </row>
    <row r="49" spans="2:5" x14ac:dyDescent="0.25">
      <c r="B49"/>
      <c r="E49"/>
    </row>
    <row r="50" spans="2:5" x14ac:dyDescent="0.25">
      <c r="B50"/>
      <c r="E50"/>
    </row>
    <row r="51" spans="2:5" x14ac:dyDescent="0.25">
      <c r="B51"/>
      <c r="E51"/>
    </row>
    <row r="52" spans="2:5" x14ac:dyDescent="0.25">
      <c r="B52"/>
      <c r="E52"/>
    </row>
    <row r="53" spans="2:5" x14ac:dyDescent="0.25">
      <c r="B53"/>
      <c r="E53"/>
    </row>
    <row r="54" spans="2:5" x14ac:dyDescent="0.25">
      <c r="B54"/>
      <c r="E54"/>
    </row>
    <row r="55" spans="2:5" x14ac:dyDescent="0.25">
      <c r="B55"/>
      <c r="E55"/>
    </row>
    <row r="56" spans="2:5" x14ac:dyDescent="0.25">
      <c r="B56"/>
      <c r="E56"/>
    </row>
    <row r="57" spans="2:5" x14ac:dyDescent="0.25">
      <c r="B57"/>
      <c r="E57"/>
    </row>
    <row r="58" spans="2:5" x14ac:dyDescent="0.25">
      <c r="B58"/>
      <c r="E58"/>
    </row>
    <row r="59" spans="2:5" x14ac:dyDescent="0.25">
      <c r="B59"/>
      <c r="E59"/>
    </row>
    <row r="60" spans="2:5" x14ac:dyDescent="0.25">
      <c r="B60"/>
      <c r="E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sheetData>
  <sortState ref="A24:D37">
    <sortCondition ref="A24"/>
  </sortState>
  <conditionalFormatting sqref="A4:A40">
    <cfRule type="duplicateValues" dxfId="61" priority="17"/>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38"/>
  <sheetViews>
    <sheetView zoomScale="70" zoomScaleNormal="70" workbookViewId="0">
      <selection activeCell="O8" sqref="O8"/>
    </sheetView>
  </sheetViews>
  <sheetFormatPr defaultRowHeight="15.75" x14ac:dyDescent="0.25"/>
  <cols>
    <col min="1" max="1" width="10.125" bestFit="1" customWidth="1"/>
    <col min="2" max="2" width="10.5" bestFit="1" customWidth="1"/>
    <col min="3" max="3" width="12.5" bestFit="1" customWidth="1"/>
    <col min="4" max="4" width="48.375" bestFit="1" customWidth="1"/>
    <col min="5" max="5" width="6.875" bestFit="1" customWidth="1"/>
    <col min="6" max="6" width="11.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8.375" bestFit="1" customWidth="1"/>
    <col min="13" max="13" width="14.75" bestFit="1" customWidth="1"/>
    <col min="14" max="14" width="12.5" bestFit="1" customWidth="1"/>
    <col min="15" max="15" width="11.25" bestFit="1" customWidth="1"/>
    <col min="17" max="17" width="10" bestFit="1" customWidth="1"/>
    <col min="18" max="18" width="7.125" bestFit="1" customWidth="1"/>
  </cols>
  <sheetData>
    <row r="1" spans="1:18" ht="16.5" thickBot="1" x14ac:dyDescent="0.3">
      <c r="G1" s="73" t="s">
        <v>155</v>
      </c>
      <c r="H1" s="74">
        <v>42736</v>
      </c>
      <c r="I1" s="101"/>
      <c r="J1" s="127" t="s">
        <v>53</v>
      </c>
      <c r="K1" s="102" t="s">
        <v>54</v>
      </c>
      <c r="L1" s="101" t="s">
        <v>52</v>
      </c>
      <c r="M1" s="101"/>
      <c r="N1" s="128" t="s">
        <v>156</v>
      </c>
      <c r="O1" s="129">
        <v>45309</v>
      </c>
    </row>
    <row r="2" spans="1:18" x14ac:dyDescent="0.25">
      <c r="A2" s="48" t="s">
        <v>0</v>
      </c>
      <c r="B2" s="49" t="s">
        <v>45</v>
      </c>
      <c r="C2" s="49" t="s">
        <v>157</v>
      </c>
      <c r="D2" s="49" t="s">
        <v>3</v>
      </c>
      <c r="E2" s="50" t="s">
        <v>158</v>
      </c>
      <c r="F2" s="51" t="s">
        <v>159</v>
      </c>
      <c r="G2" s="51" t="s">
        <v>160</v>
      </c>
      <c r="H2" s="51" t="s">
        <v>161</v>
      </c>
      <c r="I2" s="51" t="s">
        <v>18</v>
      </c>
      <c r="J2" s="51" t="s">
        <v>162</v>
      </c>
      <c r="K2" s="51" t="s">
        <v>1</v>
      </c>
      <c r="L2" s="51" t="s">
        <v>163</v>
      </c>
      <c r="M2" s="51" t="s">
        <v>46</v>
      </c>
      <c r="N2" s="51" t="s">
        <v>164</v>
      </c>
      <c r="O2" s="51" t="s">
        <v>165</v>
      </c>
      <c r="Q2" t="s">
        <v>166</v>
      </c>
      <c r="R2" t="s">
        <v>1</v>
      </c>
    </row>
    <row r="3" spans="1:18" x14ac:dyDescent="0.25">
      <c r="A3" s="52" t="str">
        <f>TableGCDEVPLN[[#This Row],[Study Package Code]]</f>
        <v>URDE5024</v>
      </c>
      <c r="B3" s="58">
        <f>TableGCDEVPLN[[#This Row],[Ver]]</f>
        <v>1</v>
      </c>
      <c r="C3" s="58"/>
      <c r="D3" s="51" t="str">
        <f>TableGCDEVPLN[[#This Row],[Structure Line]]</f>
        <v>Introduction to Planning</v>
      </c>
      <c r="E3" s="53">
        <f>TableGCDEVPLN[[#This Row],[Credit Points]]</f>
        <v>25</v>
      </c>
      <c r="F3" s="51">
        <v>1</v>
      </c>
      <c r="G3" s="51" t="s">
        <v>167</v>
      </c>
      <c r="H3" s="51">
        <v>0</v>
      </c>
      <c r="I3" s="51" t="s">
        <v>168</v>
      </c>
      <c r="J3" s="51" t="s">
        <v>38</v>
      </c>
      <c r="K3" s="51">
        <v>1</v>
      </c>
      <c r="L3" s="51" t="s">
        <v>146</v>
      </c>
      <c r="M3" s="51">
        <v>25</v>
      </c>
      <c r="N3" s="105">
        <v>42005</v>
      </c>
      <c r="O3" s="105"/>
      <c r="Q3" t="s">
        <v>38</v>
      </c>
      <c r="R3">
        <v>1</v>
      </c>
    </row>
    <row r="4" spans="1:18" x14ac:dyDescent="0.25">
      <c r="A4" s="52" t="str">
        <f>TableGCDEVPLN[[#This Row],[Study Package Code]]</f>
        <v>URDE5029</v>
      </c>
      <c r="B4" s="58">
        <f>TableGCDEVPLN[[#This Row],[Ver]]</f>
        <v>1</v>
      </c>
      <c r="C4" s="58"/>
      <c r="D4" s="51" t="str">
        <f>TableGCDEVPLN[[#This Row],[Structure Line]]</f>
        <v>Governance for Planning</v>
      </c>
      <c r="E4" s="53">
        <f>TableGCDEVPLN[[#This Row],[Credit Points]]</f>
        <v>25</v>
      </c>
      <c r="F4" s="51">
        <v>2</v>
      </c>
      <c r="G4" s="51" t="s">
        <v>167</v>
      </c>
      <c r="H4" s="51">
        <v>0</v>
      </c>
      <c r="I4" s="51" t="s">
        <v>168</v>
      </c>
      <c r="J4" s="51" t="s">
        <v>42</v>
      </c>
      <c r="K4" s="51">
        <v>1</v>
      </c>
      <c r="L4" s="51" t="s">
        <v>152</v>
      </c>
      <c r="M4" s="51">
        <v>25</v>
      </c>
      <c r="N4" s="105">
        <v>42736</v>
      </c>
      <c r="O4" s="105"/>
      <c r="Q4" t="s">
        <v>42</v>
      </c>
      <c r="R4">
        <v>1</v>
      </c>
    </row>
    <row r="5" spans="1:18" x14ac:dyDescent="0.25">
      <c r="A5" s="52" t="str">
        <f>TableGCDEVPLN[[#This Row],[Study Package Code]]</f>
        <v>AltCore3</v>
      </c>
      <c r="B5" s="58">
        <f>TableGCDEVPLN[[#This Row],[Ver]]</f>
        <v>0</v>
      </c>
      <c r="C5" s="58"/>
      <c r="D5" s="51" t="str">
        <f>TableGCDEVPLN[[#This Row],[Structure Line]]</f>
        <v>Choose GEOG5005 or URDE5028</v>
      </c>
      <c r="E5" s="53">
        <f>TableGCDEVPLN[[#This Row],[Credit Points]]</f>
        <v>25</v>
      </c>
      <c r="F5" s="51">
        <v>3</v>
      </c>
      <c r="G5" s="51" t="s">
        <v>169</v>
      </c>
      <c r="H5" s="51">
        <v>0</v>
      </c>
      <c r="I5" s="51" t="s">
        <v>168</v>
      </c>
      <c r="J5" s="51" t="s">
        <v>81</v>
      </c>
      <c r="K5" s="51">
        <v>0</v>
      </c>
      <c r="L5" s="51" t="s">
        <v>170</v>
      </c>
      <c r="M5" s="51">
        <v>25</v>
      </c>
      <c r="N5" s="105"/>
      <c r="O5" s="105"/>
      <c r="Q5" t="s">
        <v>81</v>
      </c>
      <c r="R5">
        <v>0</v>
      </c>
    </row>
    <row r="6" spans="1:18" x14ac:dyDescent="0.25">
      <c r="A6" s="52" t="str">
        <f>TableGCDEVPLN[[#This Row],[Study Package Code]]</f>
        <v>AltCore4</v>
      </c>
      <c r="B6" s="58">
        <f>TableGCDEVPLN[[#This Row],[Ver]]</f>
        <v>0</v>
      </c>
      <c r="C6" s="58"/>
      <c r="D6" s="51" t="str">
        <f>TableGCDEVPLN[[#This Row],[Structure Line]]</f>
        <v>Choose URDE5027 or URDE5001</v>
      </c>
      <c r="E6" s="53">
        <f>TableGCDEVPLN[[#This Row],[Credit Points]]</f>
        <v>25</v>
      </c>
      <c r="F6" s="51">
        <v>4</v>
      </c>
      <c r="G6" s="51" t="s">
        <v>169</v>
      </c>
      <c r="H6" s="51">
        <v>0</v>
      </c>
      <c r="I6" s="51" t="s">
        <v>168</v>
      </c>
      <c r="J6" s="51" t="s">
        <v>85</v>
      </c>
      <c r="K6" s="51">
        <v>0</v>
      </c>
      <c r="L6" s="51" t="s">
        <v>171</v>
      </c>
      <c r="M6" s="51">
        <v>25</v>
      </c>
      <c r="N6" s="105"/>
      <c r="O6" s="105"/>
      <c r="Q6" t="s">
        <v>85</v>
      </c>
      <c r="R6">
        <v>0</v>
      </c>
    </row>
    <row r="7" spans="1:18" x14ac:dyDescent="0.25">
      <c r="A7" s="52" t="str">
        <f>TableGCDEVPLN[[#This Row],[Study Package Code]]</f>
        <v>GEOG5005</v>
      </c>
      <c r="B7" s="58">
        <f>TableGCDEVPLN[[#This Row],[Ver]]</f>
        <v>1</v>
      </c>
      <c r="C7" s="58"/>
      <c r="D7" s="51" t="str">
        <f>TableGCDEVPLN[[#This Row],[Structure Line]]</f>
        <v>Human Geography</v>
      </c>
      <c r="E7" s="53">
        <f>TableGCDEVPLN[[#This Row],[Credit Points]]</f>
        <v>25</v>
      </c>
      <c r="F7" s="51">
        <v>3</v>
      </c>
      <c r="G7" s="51" t="s">
        <v>169</v>
      </c>
      <c r="H7" s="51">
        <v>0</v>
      </c>
      <c r="I7" s="51" t="s">
        <v>168</v>
      </c>
      <c r="J7" s="51" t="s">
        <v>49</v>
      </c>
      <c r="K7" s="51">
        <v>1</v>
      </c>
      <c r="L7" s="51" t="s">
        <v>114</v>
      </c>
      <c r="M7" s="51">
        <v>25</v>
      </c>
      <c r="N7" s="105">
        <v>42736</v>
      </c>
      <c r="O7" s="105"/>
      <c r="Q7" t="s">
        <v>49</v>
      </c>
      <c r="R7">
        <v>1</v>
      </c>
    </row>
    <row r="8" spans="1:18" x14ac:dyDescent="0.25">
      <c r="A8" s="52" t="str">
        <f>TableGCDEVPLN[[#This Row],[Study Package Code]]</f>
        <v>URDE5028</v>
      </c>
      <c r="B8" s="58">
        <f>TableGCDEVPLN[[#This Row],[Ver]]</f>
        <v>1</v>
      </c>
      <c r="C8" s="58"/>
      <c r="D8" s="51" t="str">
        <f>TableGCDEVPLN[[#This Row],[Structure Line]]</f>
        <v>Urban Analysis</v>
      </c>
      <c r="E8" s="53">
        <f>TableGCDEVPLN[[#This Row],[Credit Points]]</f>
        <v>25</v>
      </c>
      <c r="F8" s="51">
        <v>3</v>
      </c>
      <c r="G8" s="51" t="s">
        <v>169</v>
      </c>
      <c r="H8" s="51">
        <v>0</v>
      </c>
      <c r="I8" s="51" t="s">
        <v>168</v>
      </c>
      <c r="J8" s="51" t="s">
        <v>50</v>
      </c>
      <c r="K8" s="51">
        <v>1</v>
      </c>
      <c r="L8" s="51" t="s">
        <v>151</v>
      </c>
      <c r="M8" s="51">
        <v>25</v>
      </c>
      <c r="N8" s="105">
        <v>42736</v>
      </c>
      <c r="O8" s="105"/>
      <c r="Q8" t="s">
        <v>50</v>
      </c>
      <c r="R8">
        <v>1</v>
      </c>
    </row>
    <row r="9" spans="1:18" x14ac:dyDescent="0.25">
      <c r="A9" s="52" t="str">
        <f>TableGCDEVPLN[[#This Row],[Study Package Code]]</f>
        <v>URDE5001</v>
      </c>
      <c r="B9" s="58">
        <f>TableGCDEVPLN[[#This Row],[Ver]]</f>
        <v>1</v>
      </c>
      <c r="C9" s="58"/>
      <c r="D9" s="51" t="str">
        <f>TableGCDEVPLN[[#This Row],[Structure Line]]</f>
        <v>Local Planning</v>
      </c>
      <c r="E9" s="53">
        <f>TableGCDEVPLN[[#This Row],[Credit Points]]</f>
        <v>25</v>
      </c>
      <c r="F9" s="51">
        <v>4</v>
      </c>
      <c r="G9" s="51" t="s">
        <v>169</v>
      </c>
      <c r="H9" s="51">
        <v>0</v>
      </c>
      <c r="I9" s="51" t="s">
        <v>168</v>
      </c>
      <c r="J9" s="51" t="s">
        <v>57</v>
      </c>
      <c r="K9" s="51">
        <v>1</v>
      </c>
      <c r="L9" s="51" t="s">
        <v>139</v>
      </c>
      <c r="M9" s="51">
        <v>25</v>
      </c>
      <c r="N9" s="105">
        <v>42005</v>
      </c>
      <c r="O9" s="105"/>
      <c r="Q9" t="s">
        <v>57</v>
      </c>
      <c r="R9">
        <v>1</v>
      </c>
    </row>
    <row r="10" spans="1:18" ht="16.5" thickBot="1" x14ac:dyDescent="0.3">
      <c r="A10" s="54" t="str">
        <f>TableGCDEVPLN[[#This Row],[Study Package Code]]</f>
        <v>URDE5027</v>
      </c>
      <c r="B10" s="55">
        <f>TableGCDEVPLN[[#This Row],[Ver]]</f>
        <v>2</v>
      </c>
      <c r="C10" s="55"/>
      <c r="D10" s="56" t="str">
        <f>TableGCDEVPLN[[#This Row],[Structure Line]]</f>
        <v>Development Outcomes</v>
      </c>
      <c r="E10" s="57">
        <f>TableGCDEVPLN[[#This Row],[Credit Points]]</f>
        <v>25</v>
      </c>
      <c r="F10" s="51">
        <v>4</v>
      </c>
      <c r="G10" s="51" t="s">
        <v>169</v>
      </c>
      <c r="H10" s="51">
        <v>0</v>
      </c>
      <c r="I10" s="51" t="s">
        <v>168</v>
      </c>
      <c r="J10" s="51" t="s">
        <v>58</v>
      </c>
      <c r="K10" s="51">
        <v>2</v>
      </c>
      <c r="L10" s="51" t="s">
        <v>148</v>
      </c>
      <c r="M10" s="51">
        <v>25</v>
      </c>
      <c r="N10" s="105">
        <v>45292</v>
      </c>
      <c r="O10" s="105"/>
      <c r="Q10" t="s">
        <v>58</v>
      </c>
      <c r="R10">
        <v>1</v>
      </c>
    </row>
    <row r="12" spans="1:18" ht="16.5" thickBot="1" x14ac:dyDescent="0.3">
      <c r="F12" s="25"/>
      <c r="G12" s="73" t="s">
        <v>155</v>
      </c>
      <c r="H12" s="74">
        <v>44562</v>
      </c>
      <c r="I12" s="101"/>
      <c r="J12" s="127" t="s">
        <v>62</v>
      </c>
      <c r="K12" s="102" t="s">
        <v>54</v>
      </c>
      <c r="L12" s="101" t="s">
        <v>61</v>
      </c>
      <c r="M12" s="101"/>
      <c r="N12" s="128" t="s">
        <v>156</v>
      </c>
      <c r="O12" s="129">
        <v>45309</v>
      </c>
    </row>
    <row r="13" spans="1:18" x14ac:dyDescent="0.25">
      <c r="A13" s="48" t="s">
        <v>0</v>
      </c>
      <c r="B13" s="49" t="s">
        <v>45</v>
      </c>
      <c r="C13" s="49" t="s">
        <v>157</v>
      </c>
      <c r="D13" s="49" t="s">
        <v>3</v>
      </c>
      <c r="E13" s="50" t="s">
        <v>158</v>
      </c>
      <c r="F13" s="51" t="s">
        <v>159</v>
      </c>
      <c r="G13" s="51" t="s">
        <v>160</v>
      </c>
      <c r="H13" s="51" t="s">
        <v>161</v>
      </c>
      <c r="I13" s="51" t="s">
        <v>18</v>
      </c>
      <c r="J13" s="51" t="s">
        <v>162</v>
      </c>
      <c r="K13" s="51" t="s">
        <v>1</v>
      </c>
      <c r="L13" s="51" t="s">
        <v>163</v>
      </c>
      <c r="M13" s="51" t="s">
        <v>46</v>
      </c>
      <c r="N13" s="51" t="s">
        <v>164</v>
      </c>
      <c r="O13" s="51" t="s">
        <v>165</v>
      </c>
      <c r="Q13" t="s">
        <v>166</v>
      </c>
      <c r="R13" t="s">
        <v>1</v>
      </c>
    </row>
    <row r="14" spans="1:18" x14ac:dyDescent="0.25">
      <c r="A14" s="52" t="str">
        <f>TableMGURPLAN2[[#This Row],[Study Package Code]]</f>
        <v>Option</v>
      </c>
      <c r="B14" s="58">
        <f>TableMGURPLAN2[[#This Row],[Ver]]</f>
        <v>0</v>
      </c>
      <c r="C14" s="58"/>
      <c r="D14" s="51" t="str">
        <f>TableMGURPLAN2[[#This Row],[Structure Line]]</f>
        <v>Choose Options</v>
      </c>
      <c r="E14" s="53">
        <f>TableMGURPLAN2[[#This Row],[Credit Points]]</f>
        <v>25</v>
      </c>
      <c r="F14" s="51">
        <v>1</v>
      </c>
      <c r="G14" s="51" t="s">
        <v>74</v>
      </c>
      <c r="H14" s="51">
        <v>0</v>
      </c>
      <c r="I14" s="51" t="s">
        <v>168</v>
      </c>
      <c r="J14" s="51" t="s">
        <v>74</v>
      </c>
      <c r="K14" s="51">
        <v>0</v>
      </c>
      <c r="L14" s="51" t="s">
        <v>172</v>
      </c>
      <c r="M14" s="51">
        <v>25</v>
      </c>
      <c r="N14" s="105"/>
      <c r="O14" s="105"/>
      <c r="Q14" t="s">
        <v>74</v>
      </c>
    </row>
    <row r="15" spans="1:18" x14ac:dyDescent="0.25">
      <c r="A15" s="52" t="str">
        <f>TableMGURPLAN2[[#This Row],[Study Package Code]]</f>
        <v>URDE6006</v>
      </c>
      <c r="B15" s="58">
        <f>TableMGURPLAN2[[#This Row],[Ver]]</f>
        <v>1</v>
      </c>
      <c r="C15" s="58"/>
      <c r="D15" s="51" t="str">
        <f>TableMGURPLAN2[[#This Row],[Structure Line]]</f>
        <v>Design and Built Environment Research Methods</v>
      </c>
      <c r="E15" s="53">
        <f>TableMGURPLAN2[[#This Row],[Credit Points]]</f>
        <v>25</v>
      </c>
      <c r="F15" s="51">
        <v>2</v>
      </c>
      <c r="G15" s="51" t="s">
        <v>167</v>
      </c>
      <c r="H15" s="51">
        <v>1</v>
      </c>
      <c r="I15" s="51" t="s">
        <v>168</v>
      </c>
      <c r="J15" s="51" t="s">
        <v>51</v>
      </c>
      <c r="K15" s="51">
        <v>1</v>
      </c>
      <c r="L15" s="51" t="s">
        <v>154</v>
      </c>
      <c r="M15" s="51">
        <v>25</v>
      </c>
      <c r="N15" s="105">
        <v>44562</v>
      </c>
      <c r="O15" s="105"/>
      <c r="Q15" t="s">
        <v>51</v>
      </c>
      <c r="R15">
        <v>1</v>
      </c>
    </row>
    <row r="16" spans="1:18" x14ac:dyDescent="0.25">
      <c r="A16" s="52" t="str">
        <f>TableMGURPLAN2[[#This Row],[Study Package Code]]</f>
        <v>URDE5009</v>
      </c>
      <c r="B16" s="58">
        <f>TableMGURPLAN2[[#This Row],[Ver]]</f>
        <v>1</v>
      </c>
      <c r="C16" s="58"/>
      <c r="D16" s="51" t="str">
        <f>TableMGURPLAN2[[#This Row],[Structure Line]]</f>
        <v>Participatory Planning</v>
      </c>
      <c r="E16" s="53">
        <f>TableMGURPLAN2[[#This Row],[Credit Points]]</f>
        <v>25</v>
      </c>
      <c r="F16" s="51">
        <v>3</v>
      </c>
      <c r="G16" s="51" t="s">
        <v>167</v>
      </c>
      <c r="H16" s="51">
        <v>1</v>
      </c>
      <c r="I16" s="51" t="s">
        <v>168</v>
      </c>
      <c r="J16" s="51" t="s">
        <v>41</v>
      </c>
      <c r="K16" s="51">
        <v>1</v>
      </c>
      <c r="L16" s="51" t="s">
        <v>144</v>
      </c>
      <c r="M16" s="51">
        <v>25</v>
      </c>
      <c r="N16" s="105">
        <v>42005</v>
      </c>
      <c r="O16" s="105"/>
      <c r="Q16" t="s">
        <v>41</v>
      </c>
      <c r="R16">
        <v>1</v>
      </c>
    </row>
    <row r="17" spans="1:18" x14ac:dyDescent="0.25">
      <c r="A17" s="52" t="str">
        <f>TableMGURPLAN2[[#This Row],[Study Package Code]]</f>
        <v>URDE5005</v>
      </c>
      <c r="B17" s="58">
        <f>TableMGURPLAN2[[#This Row],[Ver]]</f>
        <v>2</v>
      </c>
      <c r="C17" s="58"/>
      <c r="D17" s="51" t="str">
        <f>TableMGURPLAN2[[#This Row],[Structure Line]]</f>
        <v>Planning Dissertation Preparation</v>
      </c>
      <c r="E17" s="53">
        <f>TableMGURPLAN2[[#This Row],[Credit Points]]</f>
        <v>25</v>
      </c>
      <c r="F17" s="51">
        <v>4</v>
      </c>
      <c r="G17" s="51" t="s">
        <v>167</v>
      </c>
      <c r="H17" s="51">
        <v>1</v>
      </c>
      <c r="I17" s="51" t="s">
        <v>168</v>
      </c>
      <c r="J17" s="51" t="s">
        <v>64</v>
      </c>
      <c r="K17" s="51">
        <v>2</v>
      </c>
      <c r="L17" s="51" t="s">
        <v>141</v>
      </c>
      <c r="M17" s="51">
        <v>25</v>
      </c>
      <c r="N17" s="105">
        <v>42186</v>
      </c>
      <c r="O17" s="105"/>
      <c r="Q17" t="s">
        <v>64</v>
      </c>
      <c r="R17">
        <v>2</v>
      </c>
    </row>
    <row r="18" spans="1:18" x14ac:dyDescent="0.25">
      <c r="A18" s="52" t="str">
        <f>TableMGURPLAN2[[#This Row],[Study Package Code]]</f>
        <v>URDE5002</v>
      </c>
      <c r="B18" s="58">
        <f>TableMGURPLAN2[[#This Row],[Ver]]</f>
        <v>2</v>
      </c>
      <c r="C18" s="58"/>
      <c r="D18" s="51" t="str">
        <f>TableMGURPLAN2[[#This Row],[Structure Line]]</f>
        <v>Planning for Regions</v>
      </c>
      <c r="E18" s="53">
        <f>TableMGURPLAN2[[#This Row],[Credit Points]]</f>
        <v>25</v>
      </c>
      <c r="F18" s="51">
        <v>5</v>
      </c>
      <c r="G18" s="51" t="s">
        <v>167</v>
      </c>
      <c r="H18" s="51">
        <v>1</v>
      </c>
      <c r="I18" s="51" t="s">
        <v>168</v>
      </c>
      <c r="J18" s="51" t="s">
        <v>40</v>
      </c>
      <c r="K18" s="51">
        <v>2</v>
      </c>
      <c r="L18" s="51" t="s">
        <v>140</v>
      </c>
      <c r="M18" s="51">
        <v>25</v>
      </c>
      <c r="N18" s="105">
        <v>44197</v>
      </c>
      <c r="O18" s="105"/>
      <c r="Q18" t="s">
        <v>40</v>
      </c>
      <c r="R18">
        <v>2</v>
      </c>
    </row>
    <row r="19" spans="1:18" x14ac:dyDescent="0.25">
      <c r="A19" s="52" t="str">
        <f>TableMGURPLAN2[[#This Row],[Study Package Code]]</f>
        <v>URDE5025</v>
      </c>
      <c r="B19" s="58">
        <f>TableMGURPLAN2[[#This Row],[Ver]]</f>
        <v>1</v>
      </c>
      <c r="C19" s="58"/>
      <c r="D19" s="51" t="str">
        <f>TableMGURPLAN2[[#This Row],[Structure Line]]</f>
        <v>Planning Law</v>
      </c>
      <c r="E19" s="53">
        <f>TableMGURPLAN2[[#This Row],[Credit Points]]</f>
        <v>25</v>
      </c>
      <c r="F19" s="51">
        <v>6</v>
      </c>
      <c r="G19" s="51" t="s">
        <v>167</v>
      </c>
      <c r="H19" s="51">
        <v>1</v>
      </c>
      <c r="I19" s="51" t="s">
        <v>168</v>
      </c>
      <c r="J19" s="51" t="s">
        <v>71</v>
      </c>
      <c r="K19" s="51">
        <v>1</v>
      </c>
      <c r="L19" s="51" t="s">
        <v>147</v>
      </c>
      <c r="M19" s="51">
        <v>25</v>
      </c>
      <c r="N19" s="105">
        <v>42005</v>
      </c>
      <c r="O19" s="105"/>
      <c r="Q19" t="s">
        <v>71</v>
      </c>
      <c r="R19">
        <v>1</v>
      </c>
    </row>
    <row r="20" spans="1:18" x14ac:dyDescent="0.25">
      <c r="A20" s="52" t="str">
        <f>TableMGURPLAN2[[#This Row],[Study Package Code]]</f>
        <v>URDE5013</v>
      </c>
      <c r="B20" s="58">
        <f>TableMGURPLAN2[[#This Row],[Ver]]</f>
        <v>3</v>
      </c>
      <c r="C20" s="58"/>
      <c r="D20" s="51" t="str">
        <f>TableMGURPLAN2[[#This Row],[Structure Line]]</f>
        <v>Planning Theory and Context</v>
      </c>
      <c r="E20" s="53">
        <f>TableMGURPLAN2[[#This Row],[Credit Points]]</f>
        <v>25</v>
      </c>
      <c r="F20" s="51">
        <v>7</v>
      </c>
      <c r="G20" s="51" t="s">
        <v>167</v>
      </c>
      <c r="H20" s="51">
        <v>1</v>
      </c>
      <c r="I20" s="51" t="s">
        <v>168</v>
      </c>
      <c r="J20" s="51" t="s">
        <v>43</v>
      </c>
      <c r="K20" s="51">
        <v>3</v>
      </c>
      <c r="L20" s="51" t="s">
        <v>145</v>
      </c>
      <c r="M20" s="51">
        <v>25</v>
      </c>
      <c r="N20" s="105">
        <v>44562</v>
      </c>
      <c r="O20" s="105"/>
      <c r="Q20" t="s">
        <v>43</v>
      </c>
      <c r="R20">
        <v>3</v>
      </c>
    </row>
    <row r="21" spans="1:18" x14ac:dyDescent="0.25">
      <c r="A21" s="52" t="str">
        <f>TableMGURPLAN2[[#This Row],[Study Package Code]]</f>
        <v>URDE3001</v>
      </c>
      <c r="B21" s="58">
        <f>TableMGURPLAN2[[#This Row],[Ver]]</f>
        <v>2</v>
      </c>
      <c r="C21" s="58"/>
      <c r="D21" s="51" t="str">
        <f>TableMGURPLAN2[[#This Row],[Structure Line]]</f>
        <v>Professional Practice in Urban and Regional Planning 1</v>
      </c>
      <c r="E21" s="53">
        <f>TableMGURPLAN2[[#This Row],[Credit Points]]</f>
        <v>25</v>
      </c>
      <c r="F21" s="51">
        <v>8</v>
      </c>
      <c r="G21" s="51" t="s">
        <v>167</v>
      </c>
      <c r="H21" s="51">
        <v>1</v>
      </c>
      <c r="I21" s="51" t="s">
        <v>168</v>
      </c>
      <c r="J21" s="51" t="s">
        <v>44</v>
      </c>
      <c r="K21" s="51">
        <v>2</v>
      </c>
      <c r="L21" s="51" t="s">
        <v>137</v>
      </c>
      <c r="M21" s="51">
        <v>25</v>
      </c>
      <c r="N21" s="105">
        <v>44197</v>
      </c>
      <c r="O21" s="105"/>
      <c r="Q21" t="s">
        <v>44</v>
      </c>
      <c r="R21">
        <v>2</v>
      </c>
    </row>
    <row r="22" spans="1:18" x14ac:dyDescent="0.25">
      <c r="A22" s="52" t="str">
        <f>TableMGURPLAN2[[#This Row],[Study Package Code]]</f>
        <v>AltCore1</v>
      </c>
      <c r="B22" s="58">
        <f>TableMGURPLAN2[[#This Row],[Ver]]</f>
        <v>0</v>
      </c>
      <c r="C22" s="58"/>
      <c r="D22" s="51" t="str">
        <f>TableMGURPLAN2[[#This Row],[Structure Line]]</f>
        <v>Choose URDE1010 or URDE2007</v>
      </c>
      <c r="E22" s="53">
        <f>TableMGURPLAN2[[#This Row],[Credit Points]]</f>
        <v>25</v>
      </c>
      <c r="F22" s="51">
        <v>9</v>
      </c>
      <c r="G22" s="51" t="s">
        <v>169</v>
      </c>
      <c r="H22" s="51">
        <v>1</v>
      </c>
      <c r="I22" s="51" t="s">
        <v>168</v>
      </c>
      <c r="J22" s="51" t="s">
        <v>60</v>
      </c>
      <c r="K22" s="51">
        <v>0</v>
      </c>
      <c r="L22" s="51" t="s">
        <v>173</v>
      </c>
      <c r="M22" s="51">
        <v>25</v>
      </c>
      <c r="N22" s="105"/>
      <c r="O22" s="105"/>
      <c r="Q22" t="s">
        <v>60</v>
      </c>
    </row>
    <row r="23" spans="1:18" x14ac:dyDescent="0.25">
      <c r="A23" s="52" t="str">
        <f>TableMGURPLAN2[[#This Row],[Study Package Code]]</f>
        <v>URDE6000</v>
      </c>
      <c r="B23" s="58">
        <f>TableMGURPLAN2[[#This Row],[Ver]]</f>
        <v>1</v>
      </c>
      <c r="C23" s="58"/>
      <c r="D23" s="51" t="str">
        <f>TableMGURPLAN2[[#This Row],[Structure Line]]</f>
        <v>Planning Masters Dissertation</v>
      </c>
      <c r="E23" s="53">
        <f>TableMGURPLAN2[[#This Row],[Credit Points]]</f>
        <v>50</v>
      </c>
      <c r="F23" s="51">
        <v>10</v>
      </c>
      <c r="G23" s="51" t="s">
        <v>167</v>
      </c>
      <c r="H23" s="51">
        <v>2</v>
      </c>
      <c r="I23" s="51" t="s">
        <v>168</v>
      </c>
      <c r="J23" s="51" t="s">
        <v>75</v>
      </c>
      <c r="K23" s="51">
        <v>1</v>
      </c>
      <c r="L23" s="51" t="s">
        <v>153</v>
      </c>
      <c r="M23" s="51">
        <v>50</v>
      </c>
      <c r="N23" s="105">
        <v>42005</v>
      </c>
      <c r="O23" s="105"/>
      <c r="Q23" t="s">
        <v>75</v>
      </c>
      <c r="R23">
        <v>1</v>
      </c>
    </row>
    <row r="24" spans="1:18" x14ac:dyDescent="0.25">
      <c r="A24" s="52" t="str">
        <f>TableMGURPLAN2[[#This Row],[Study Package Code]]</f>
        <v>AltCore2</v>
      </c>
      <c r="B24" s="58">
        <f>TableMGURPLAN2[[#This Row],[Ver]]</f>
        <v>0</v>
      </c>
      <c r="C24" s="58"/>
      <c r="D24" s="51" t="str">
        <f>TableMGURPLAN2[[#This Row],[Structure Line]]</f>
        <v>Choose URDE2006 or URDE3002</v>
      </c>
      <c r="E24" s="53">
        <f>TableMGURPLAN2[[#This Row],[Credit Points]]</f>
        <v>50</v>
      </c>
      <c r="F24" s="51">
        <v>11</v>
      </c>
      <c r="G24" s="51" t="s">
        <v>169</v>
      </c>
      <c r="H24" s="51">
        <v>2</v>
      </c>
      <c r="I24" s="51" t="s">
        <v>168</v>
      </c>
      <c r="J24" s="51" t="s">
        <v>59</v>
      </c>
      <c r="K24" s="51">
        <v>0</v>
      </c>
      <c r="L24" s="51" t="s">
        <v>174</v>
      </c>
      <c r="M24" s="51">
        <v>50</v>
      </c>
      <c r="N24" s="105"/>
      <c r="O24" s="105"/>
      <c r="Q24" t="s">
        <v>59</v>
      </c>
    </row>
    <row r="25" spans="1:18" x14ac:dyDescent="0.25">
      <c r="A25" s="52" t="str">
        <f>TableMGURPLAN2[[#This Row],[Study Package Code]]</f>
        <v>PRJM6000</v>
      </c>
      <c r="B25" s="58">
        <f>TableMGURPLAN2[[#This Row],[Ver]]</f>
        <v>1</v>
      </c>
      <c r="C25" s="58"/>
      <c r="D25" s="51" t="str">
        <f>TableMGURPLAN2[[#This Row],[Structure Line]]</f>
        <v>Project Management Overview</v>
      </c>
      <c r="E25" s="53">
        <f>TableMGURPLAN2[[#This Row],[Credit Points]]</f>
        <v>25</v>
      </c>
      <c r="F25" s="51">
        <v>1</v>
      </c>
      <c r="G25" s="51" t="s">
        <v>74</v>
      </c>
      <c r="H25" s="51">
        <v>0</v>
      </c>
      <c r="I25" s="51" t="s">
        <v>168</v>
      </c>
      <c r="J25" s="51" t="s">
        <v>88</v>
      </c>
      <c r="K25" s="51">
        <v>1</v>
      </c>
      <c r="L25" s="51" t="s">
        <v>117</v>
      </c>
      <c r="M25" s="51">
        <v>25</v>
      </c>
      <c r="N25" s="105">
        <v>42005</v>
      </c>
      <c r="O25" s="105"/>
      <c r="Q25" t="s">
        <v>88</v>
      </c>
      <c r="R25">
        <v>1</v>
      </c>
    </row>
    <row r="26" spans="1:18" x14ac:dyDescent="0.25">
      <c r="A26" s="52" t="str">
        <f>TableMGURPLAN2[[#This Row],[Study Package Code]]</f>
        <v>PRJM6002</v>
      </c>
      <c r="B26" s="58">
        <f>TableMGURPLAN2[[#This Row],[Ver]]</f>
        <v>2</v>
      </c>
      <c r="C26" s="58"/>
      <c r="D26" s="51" t="str">
        <f>TableMGURPLAN2[[#This Row],[Structure Line]]</f>
        <v>Project Planning and Schedule Management</v>
      </c>
      <c r="E26" s="53">
        <f>TableMGURPLAN2[[#This Row],[Credit Points]]</f>
        <v>25</v>
      </c>
      <c r="F26" s="51">
        <v>1</v>
      </c>
      <c r="G26" s="51" t="s">
        <v>74</v>
      </c>
      <c r="H26" s="51">
        <v>0</v>
      </c>
      <c r="I26" s="51" t="s">
        <v>168</v>
      </c>
      <c r="J26" s="51" t="s">
        <v>89</v>
      </c>
      <c r="K26" s="51">
        <v>2</v>
      </c>
      <c r="L26" s="51" t="s">
        <v>118</v>
      </c>
      <c r="M26" s="51">
        <v>25</v>
      </c>
      <c r="N26" s="105">
        <v>45292</v>
      </c>
      <c r="O26" s="105"/>
      <c r="Q26" t="s">
        <v>89</v>
      </c>
      <c r="R26">
        <v>1</v>
      </c>
    </row>
    <row r="27" spans="1:18" x14ac:dyDescent="0.25">
      <c r="A27" s="52" t="str">
        <f>TableMGURPLAN2[[#This Row],[Study Package Code]]</f>
        <v>PRJM6003</v>
      </c>
      <c r="B27" s="58">
        <f>TableMGURPLAN2[[#This Row],[Ver]]</f>
        <v>1</v>
      </c>
      <c r="C27" s="58"/>
      <c r="D27" s="51" t="str">
        <f>TableMGURPLAN2[[#This Row],[Structure Line]]</f>
        <v>Project Risk Management</v>
      </c>
      <c r="E27" s="53">
        <f>TableMGURPLAN2[[#This Row],[Credit Points]]</f>
        <v>25</v>
      </c>
      <c r="F27" s="51">
        <v>1</v>
      </c>
      <c r="G27" s="51" t="s">
        <v>74</v>
      </c>
      <c r="H27" s="51">
        <v>0</v>
      </c>
      <c r="I27" s="51" t="s">
        <v>168</v>
      </c>
      <c r="J27" s="51" t="s">
        <v>90</v>
      </c>
      <c r="K27" s="51">
        <v>1</v>
      </c>
      <c r="L27" s="51" t="s">
        <v>123</v>
      </c>
      <c r="M27" s="51">
        <v>25</v>
      </c>
      <c r="N27" s="105">
        <v>42005</v>
      </c>
      <c r="O27" s="105"/>
      <c r="Q27" t="s">
        <v>90</v>
      </c>
      <c r="R27">
        <v>1</v>
      </c>
    </row>
    <row r="28" spans="1:18" x14ac:dyDescent="0.25">
      <c r="A28" s="52" t="str">
        <f>TableMGURPLAN2[[#This Row],[Study Package Code]]</f>
        <v>PRJM6004</v>
      </c>
      <c r="B28" s="58">
        <f>TableMGURPLAN2[[#This Row],[Ver]]</f>
        <v>1</v>
      </c>
      <c r="C28" s="58"/>
      <c r="D28" s="51" t="str">
        <f>TableMGURPLAN2[[#This Row],[Structure Line]]</f>
        <v>Project Procurement Management</v>
      </c>
      <c r="E28" s="53">
        <f>TableMGURPLAN2[[#This Row],[Credit Points]]</f>
        <v>25</v>
      </c>
      <c r="F28" s="51">
        <v>1</v>
      </c>
      <c r="G28" s="51" t="s">
        <v>74</v>
      </c>
      <c r="H28" s="51">
        <v>0</v>
      </c>
      <c r="I28" s="51" t="s">
        <v>168</v>
      </c>
      <c r="J28" s="51" t="s">
        <v>91</v>
      </c>
      <c r="K28" s="51">
        <v>1</v>
      </c>
      <c r="L28" s="51" t="s">
        <v>124</v>
      </c>
      <c r="M28" s="51">
        <v>25</v>
      </c>
      <c r="N28" s="105">
        <v>42005</v>
      </c>
      <c r="O28" s="105"/>
      <c r="Q28" t="s">
        <v>91</v>
      </c>
      <c r="R28">
        <v>1</v>
      </c>
    </row>
    <row r="29" spans="1:18" x14ac:dyDescent="0.25">
      <c r="A29" s="52" t="str">
        <f>TableMGURPLAN2[[#This Row],[Study Package Code]]</f>
        <v>SUST5001</v>
      </c>
      <c r="B29" s="58">
        <f>TableMGURPLAN2[[#This Row],[Ver]]</f>
        <v>1</v>
      </c>
      <c r="C29" s="58"/>
      <c r="D29" s="51" t="str">
        <f>TableMGURPLAN2[[#This Row],[Structure Line]]</f>
        <v>Urban Design for Sustainability</v>
      </c>
      <c r="E29" s="53">
        <f>TableMGURPLAN2[[#This Row],[Credit Points]]</f>
        <v>25</v>
      </c>
      <c r="F29" s="51">
        <v>1</v>
      </c>
      <c r="G29" s="51" t="s">
        <v>74</v>
      </c>
      <c r="H29" s="51">
        <v>0</v>
      </c>
      <c r="I29" s="51" t="s">
        <v>168</v>
      </c>
      <c r="J29" s="51" t="s">
        <v>97</v>
      </c>
      <c r="K29" s="51">
        <v>1</v>
      </c>
      <c r="L29" s="51" t="s">
        <v>125</v>
      </c>
      <c r="M29" s="51">
        <v>25</v>
      </c>
      <c r="N29" s="105">
        <v>42005</v>
      </c>
      <c r="O29" s="105"/>
      <c r="Q29" t="s">
        <v>97</v>
      </c>
      <c r="R29">
        <v>1</v>
      </c>
    </row>
    <row r="30" spans="1:18" x14ac:dyDescent="0.25">
      <c r="A30" s="52" t="str">
        <f>TableMGURPLAN2[[#This Row],[Study Package Code]]</f>
        <v>SUST5005</v>
      </c>
      <c r="B30" s="58">
        <f>TableMGURPLAN2[[#This Row],[Ver]]</f>
        <v>2</v>
      </c>
      <c r="C30" s="58"/>
      <c r="D30" s="51" t="str">
        <f>TableMGURPLAN2[[#This Row],[Structure Line]]</f>
        <v>Future Cities</v>
      </c>
      <c r="E30" s="53">
        <f>TableMGURPLAN2[[#This Row],[Credit Points]]</f>
        <v>25</v>
      </c>
      <c r="F30" s="51">
        <v>1</v>
      </c>
      <c r="G30" s="51" t="s">
        <v>74</v>
      </c>
      <c r="H30" s="51">
        <v>0</v>
      </c>
      <c r="I30" s="51" t="s">
        <v>168</v>
      </c>
      <c r="J30" s="51" t="s">
        <v>92</v>
      </c>
      <c r="K30" s="51">
        <v>2</v>
      </c>
      <c r="L30" s="51" t="s">
        <v>127</v>
      </c>
      <c r="M30" s="51">
        <v>25</v>
      </c>
      <c r="N30" s="105">
        <v>43831</v>
      </c>
      <c r="O30" s="105"/>
      <c r="Q30" t="s">
        <v>92</v>
      </c>
      <c r="R30">
        <v>2</v>
      </c>
    </row>
    <row r="31" spans="1:18" x14ac:dyDescent="0.25">
      <c r="A31" s="52" t="str">
        <f>TableMGURPLAN2[[#This Row],[Study Package Code]]</f>
        <v>SUST5008</v>
      </c>
      <c r="B31" s="58">
        <f>TableMGURPLAN2[[#This Row],[Ver]]</f>
        <v>1</v>
      </c>
      <c r="C31" s="58"/>
      <c r="D31" s="51" t="str">
        <f>TableMGURPLAN2[[#This Row],[Structure Line]]</f>
        <v>Climate Policy</v>
      </c>
      <c r="E31" s="53">
        <f>TableMGURPLAN2[[#This Row],[Credit Points]]</f>
        <v>25</v>
      </c>
      <c r="F31" s="51">
        <v>1</v>
      </c>
      <c r="G31" s="51" t="s">
        <v>74</v>
      </c>
      <c r="H31" s="51">
        <v>0</v>
      </c>
      <c r="I31" s="51" t="s">
        <v>168</v>
      </c>
      <c r="J31" s="51" t="s">
        <v>93</v>
      </c>
      <c r="K31" s="51">
        <v>1</v>
      </c>
      <c r="L31" s="51" t="s">
        <v>128</v>
      </c>
      <c r="M31" s="51">
        <v>25</v>
      </c>
      <c r="N31" s="105">
        <v>42005</v>
      </c>
      <c r="O31" s="105"/>
      <c r="Q31" t="s">
        <v>93</v>
      </c>
      <c r="R31">
        <v>1</v>
      </c>
    </row>
    <row r="32" spans="1:18" x14ac:dyDescent="0.25">
      <c r="A32" s="52" t="str">
        <f>TableMGURPLAN2[[#This Row],[Study Package Code]]</f>
        <v>SUST5018</v>
      </c>
      <c r="B32" s="58">
        <f>TableMGURPLAN2[[#This Row],[Ver]]</f>
        <v>2</v>
      </c>
      <c r="C32" s="58"/>
      <c r="D32" s="51" t="str">
        <f>TableMGURPLAN2[[#This Row],[Structure Line]]</f>
        <v>People and Planet</v>
      </c>
      <c r="E32" s="53">
        <f>TableMGURPLAN2[[#This Row],[Credit Points]]</f>
        <v>25</v>
      </c>
      <c r="F32" s="51">
        <v>1</v>
      </c>
      <c r="G32" s="51" t="s">
        <v>74</v>
      </c>
      <c r="H32" s="51">
        <v>0</v>
      </c>
      <c r="I32" s="51" t="s">
        <v>168</v>
      </c>
      <c r="J32" s="51" t="s">
        <v>94</v>
      </c>
      <c r="K32" s="51">
        <v>2</v>
      </c>
      <c r="L32" s="51" t="s">
        <v>129</v>
      </c>
      <c r="M32" s="51">
        <v>25</v>
      </c>
      <c r="N32" s="105">
        <v>43831</v>
      </c>
      <c r="O32" s="105"/>
      <c r="Q32" t="s">
        <v>94</v>
      </c>
      <c r="R32">
        <v>2</v>
      </c>
    </row>
    <row r="33" spans="1:18" x14ac:dyDescent="0.25">
      <c r="A33" s="52" t="str">
        <f>TableMGURPLAN2[[#This Row],[Study Package Code]]</f>
        <v>SUST5020</v>
      </c>
      <c r="B33" s="58">
        <f>TableMGURPLAN2[[#This Row],[Ver]]</f>
        <v>1</v>
      </c>
      <c r="C33" s="58"/>
      <c r="D33" s="51" t="str">
        <f>TableMGURPLAN2[[#This Row],[Structure Line]]</f>
        <v>Sustainability, Climate Change and Economics</v>
      </c>
      <c r="E33" s="53">
        <f>TableMGURPLAN2[[#This Row],[Credit Points]]</f>
        <v>25</v>
      </c>
      <c r="F33" s="51">
        <v>1</v>
      </c>
      <c r="G33" s="51" t="s">
        <v>74</v>
      </c>
      <c r="H33" s="51">
        <v>0</v>
      </c>
      <c r="I33" s="51" t="s">
        <v>168</v>
      </c>
      <c r="J33" s="51" t="s">
        <v>95</v>
      </c>
      <c r="K33" s="51">
        <v>1</v>
      </c>
      <c r="L33" s="51" t="s">
        <v>130</v>
      </c>
      <c r="M33" s="51">
        <v>25</v>
      </c>
      <c r="N33" s="105">
        <v>42736</v>
      </c>
      <c r="O33" s="105"/>
      <c r="Q33" t="s">
        <v>95</v>
      </c>
      <c r="R33">
        <v>1</v>
      </c>
    </row>
    <row r="34" spans="1:18" x14ac:dyDescent="0.25">
      <c r="A34" s="52" t="str">
        <f>TableMGURPLAN2[[#This Row],[Study Package Code]]</f>
        <v>SUST5024</v>
      </c>
      <c r="B34" s="58">
        <f>TableMGURPLAN2[[#This Row],[Ver]]</f>
        <v>1</v>
      </c>
      <c r="C34" s="58"/>
      <c r="D34" s="51" t="str">
        <f>TableMGURPLAN2[[#This Row],[Structure Line]]</f>
        <v>Sustainable Waste Management</v>
      </c>
      <c r="E34" s="53">
        <f>TableMGURPLAN2[[#This Row],[Credit Points]]</f>
        <v>25</v>
      </c>
      <c r="F34" s="51">
        <v>1</v>
      </c>
      <c r="G34" s="51" t="s">
        <v>74</v>
      </c>
      <c r="H34" s="51">
        <v>0</v>
      </c>
      <c r="I34" s="51" t="s">
        <v>168</v>
      </c>
      <c r="J34" s="51" t="s">
        <v>96</v>
      </c>
      <c r="K34" s="51">
        <v>1</v>
      </c>
      <c r="L34" s="51" t="s">
        <v>131</v>
      </c>
      <c r="M34" s="51">
        <v>25</v>
      </c>
      <c r="N34" s="105">
        <v>44197</v>
      </c>
      <c r="O34" s="105"/>
      <c r="Q34" t="s">
        <v>96</v>
      </c>
      <c r="R34">
        <v>1</v>
      </c>
    </row>
    <row r="35" spans="1:18" x14ac:dyDescent="0.25">
      <c r="A35" s="52" t="str">
        <f>TableMGURPLAN2[[#This Row],[Study Package Code]]</f>
        <v>URDE1010</v>
      </c>
      <c r="B35" s="58">
        <f>TableMGURPLAN2[[#This Row],[Ver]]</f>
        <v>1</v>
      </c>
      <c r="C35" s="58"/>
      <c r="D35" s="51" t="str">
        <f>TableMGURPLAN2[[#This Row],[Structure Line]]</f>
        <v>Urban Transport Systems</v>
      </c>
      <c r="E35" s="53">
        <f>TableMGURPLAN2[[#This Row],[Credit Points]]</f>
        <v>25</v>
      </c>
      <c r="F35" s="51">
        <v>9</v>
      </c>
      <c r="G35" s="51" t="s">
        <v>169</v>
      </c>
      <c r="H35" s="51">
        <v>1</v>
      </c>
      <c r="I35" s="51" t="s">
        <v>168</v>
      </c>
      <c r="J35" s="51" t="s">
        <v>82</v>
      </c>
      <c r="K35" s="51">
        <v>1</v>
      </c>
      <c r="L35" s="51" t="s">
        <v>132</v>
      </c>
      <c r="M35" s="51">
        <v>25</v>
      </c>
      <c r="N35" s="105">
        <v>44197</v>
      </c>
      <c r="O35" s="105"/>
      <c r="Q35" t="s">
        <v>82</v>
      </c>
      <c r="R35">
        <v>1</v>
      </c>
    </row>
    <row r="36" spans="1:18" x14ac:dyDescent="0.25">
      <c r="A36" s="52" t="str">
        <f>TableMGURPLAN2[[#This Row],[Study Package Code]]</f>
        <v>URDE2007</v>
      </c>
      <c r="B36" s="58">
        <f>TableMGURPLAN2[[#This Row],[Ver]]</f>
        <v>1</v>
      </c>
      <c r="C36" s="58"/>
      <c r="D36" s="51" t="str">
        <f>TableMGURPLAN2[[#This Row],[Structure Line]]</f>
        <v>Site Planning</v>
      </c>
      <c r="E36" s="53">
        <f>TableMGURPLAN2[[#This Row],[Credit Points]]</f>
        <v>25</v>
      </c>
      <c r="F36" s="51">
        <v>9</v>
      </c>
      <c r="G36" s="51" t="s">
        <v>169</v>
      </c>
      <c r="H36" s="51">
        <v>1</v>
      </c>
      <c r="I36" s="51" t="s">
        <v>168</v>
      </c>
      <c r="J36" s="51" t="s">
        <v>83</v>
      </c>
      <c r="K36" s="51">
        <v>1</v>
      </c>
      <c r="L36" s="51" t="s">
        <v>134</v>
      </c>
      <c r="M36" s="51">
        <v>25</v>
      </c>
      <c r="N36" s="105">
        <v>42005</v>
      </c>
      <c r="O36" s="105"/>
      <c r="Q36" t="s">
        <v>83</v>
      </c>
      <c r="R36">
        <v>1</v>
      </c>
    </row>
    <row r="37" spans="1:18" x14ac:dyDescent="0.25">
      <c r="A37" s="52" t="str">
        <f>TableMGURPLAN2[[#This Row],[Study Package Code]]</f>
        <v>URDE2006</v>
      </c>
      <c r="B37" s="58">
        <f>TableMGURPLAN2[[#This Row],[Ver]]</f>
        <v>1</v>
      </c>
      <c r="C37" s="58"/>
      <c r="D37" s="51" t="str">
        <f>TableMGURPLAN2[[#This Row],[Structure Line]]</f>
        <v>Planning for Housing</v>
      </c>
      <c r="E37" s="53">
        <f>TableMGURPLAN2[[#This Row],[Credit Points]]</f>
        <v>25</v>
      </c>
      <c r="F37" s="51">
        <v>11</v>
      </c>
      <c r="G37" s="51" t="s">
        <v>169</v>
      </c>
      <c r="H37" s="51">
        <v>2</v>
      </c>
      <c r="I37" s="51" t="s">
        <v>168</v>
      </c>
      <c r="J37" s="51" t="s">
        <v>86</v>
      </c>
      <c r="K37" s="51">
        <v>1</v>
      </c>
      <c r="L37" s="51" t="s">
        <v>133</v>
      </c>
      <c r="M37" s="51">
        <v>25</v>
      </c>
      <c r="N37" s="105">
        <v>42005</v>
      </c>
      <c r="O37" s="105"/>
      <c r="Q37" t="s">
        <v>86</v>
      </c>
      <c r="R37">
        <v>1</v>
      </c>
    </row>
    <row r="38" spans="1:18" ht="16.5" thickBot="1" x14ac:dyDescent="0.3">
      <c r="A38" s="54" t="str">
        <f>TableMGURPLAN2[[#This Row],[Study Package Code]]</f>
        <v>URDE3002</v>
      </c>
      <c r="B38" s="55">
        <f>TableMGURPLAN2[[#This Row],[Ver]]</f>
        <v>1</v>
      </c>
      <c r="C38" s="55"/>
      <c r="D38" s="56" t="str">
        <f>TableMGURPLAN2[[#This Row],[Structure Line]]</f>
        <v>Urban Regeneration</v>
      </c>
      <c r="E38" s="57">
        <f>TableMGURPLAN2[[#This Row],[Credit Points]]</f>
        <v>25</v>
      </c>
      <c r="F38" s="51">
        <v>11</v>
      </c>
      <c r="G38" s="51" t="s">
        <v>169</v>
      </c>
      <c r="H38" s="51">
        <v>2</v>
      </c>
      <c r="I38" s="51" t="s">
        <v>168</v>
      </c>
      <c r="J38" s="51" t="s">
        <v>87</v>
      </c>
      <c r="K38" s="51">
        <v>1</v>
      </c>
      <c r="L38" s="51" t="s">
        <v>138</v>
      </c>
      <c r="M38" s="51">
        <v>25</v>
      </c>
      <c r="N38" s="105">
        <v>42005</v>
      </c>
      <c r="O38" s="105"/>
      <c r="Q38" t="s">
        <v>87</v>
      </c>
      <c r="R38">
        <v>1</v>
      </c>
    </row>
  </sheetData>
  <conditionalFormatting sqref="J14:J38">
    <cfRule type="duplicateValues" dxfId="43" priority="14"/>
  </conditionalFormatting>
  <conditionalFormatting sqref="J3:J10">
    <cfRule type="duplicateValues" dxfId="42" priority="15"/>
  </conditionalFormatting>
  <conditionalFormatting sqref="O14:O38">
    <cfRule type="notContainsBlanks" dxfId="41" priority="4">
      <formula>LEN(TRIM(O14))&gt;0</formula>
    </cfRule>
  </conditionalFormatting>
  <conditionalFormatting sqref="O3:O10">
    <cfRule type="notContainsBlanks" dxfId="40" priority="3">
      <formula>LEN(TRIM(O3))&gt;0</formula>
    </cfRule>
  </conditionalFormatting>
  <conditionalFormatting sqref="Q2:R38">
    <cfRule type="expression" dxfId="39" priority="2">
      <formula>Q2&lt;&gt;J2</formula>
    </cfRule>
  </conditionalFormatting>
  <pageMargins left="0.7" right="0.7" top="0.75" bottom="0.75" header="0.3" footer="0.3"/>
  <pageSetup paperSize="9"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0"/>
  <sheetViews>
    <sheetView workbookViewId="0">
      <selection activeCell="O8" sqref="O8"/>
    </sheetView>
  </sheetViews>
  <sheetFormatPr defaultRowHeight="15.75" x14ac:dyDescent="0.25"/>
  <cols>
    <col min="1" max="1" width="39.625" bestFit="1" customWidth="1"/>
    <col min="2" max="2" width="11.625" bestFit="1" customWidth="1"/>
    <col min="3" max="3" width="10.5" bestFit="1" customWidth="1"/>
    <col min="4" max="4" width="12.625" bestFit="1" customWidth="1"/>
    <col min="5" max="5" width="11.5" bestFit="1" customWidth="1"/>
    <col min="6" max="6" width="16.125" bestFit="1" customWidth="1"/>
    <col min="7" max="7" width="10.375" bestFit="1" customWidth="1"/>
  </cols>
  <sheetData>
    <row r="1" spans="1:7" x14ac:dyDescent="0.25">
      <c r="A1" t="s">
        <v>175</v>
      </c>
      <c r="F1" s="106" t="s">
        <v>176</v>
      </c>
      <c r="G1" s="107">
        <v>45309</v>
      </c>
    </row>
    <row r="2" spans="1:7" x14ac:dyDescent="0.25">
      <c r="B2" t="s">
        <v>98</v>
      </c>
      <c r="D2" t="s">
        <v>99</v>
      </c>
    </row>
    <row r="3" spans="1:7" x14ac:dyDescent="0.25">
      <c r="A3" t="s">
        <v>177</v>
      </c>
      <c r="B3" s="4" t="s">
        <v>178</v>
      </c>
      <c r="C3" s="4" t="s">
        <v>179</v>
      </c>
      <c r="D3" s="4" t="s">
        <v>180</v>
      </c>
      <c r="E3" s="4" t="s">
        <v>181</v>
      </c>
    </row>
    <row r="4" spans="1:7" x14ac:dyDescent="0.25">
      <c r="A4" t="s">
        <v>49</v>
      </c>
      <c r="B4" s="4">
        <v>1</v>
      </c>
      <c r="C4" s="4"/>
      <c r="D4" s="4"/>
      <c r="E4" s="4"/>
    </row>
    <row r="5" spans="1:7" x14ac:dyDescent="0.25">
      <c r="A5" t="s">
        <v>88</v>
      </c>
      <c r="B5" s="4">
        <v>1</v>
      </c>
      <c r="C5" s="4">
        <v>1</v>
      </c>
      <c r="D5" s="4">
        <v>1</v>
      </c>
      <c r="E5" s="4">
        <v>1</v>
      </c>
    </row>
    <row r="6" spans="1:7" x14ac:dyDescent="0.25">
      <c r="A6" t="s">
        <v>89</v>
      </c>
      <c r="B6" s="4">
        <v>1</v>
      </c>
      <c r="C6" s="4">
        <v>1</v>
      </c>
      <c r="D6" s="4">
        <v>1</v>
      </c>
      <c r="E6" s="4">
        <v>1</v>
      </c>
    </row>
    <row r="7" spans="1:7" x14ac:dyDescent="0.25">
      <c r="A7" t="s">
        <v>90</v>
      </c>
      <c r="B7" s="4">
        <v>1</v>
      </c>
      <c r="C7" s="4">
        <v>1</v>
      </c>
      <c r="D7" s="4">
        <v>1</v>
      </c>
      <c r="E7" s="4">
        <v>1</v>
      </c>
    </row>
    <row r="8" spans="1:7" x14ac:dyDescent="0.25">
      <c r="A8" t="s">
        <v>91</v>
      </c>
      <c r="B8" s="4">
        <v>1</v>
      </c>
      <c r="C8" s="4">
        <v>1</v>
      </c>
      <c r="D8" s="4">
        <v>1</v>
      </c>
      <c r="E8" s="4">
        <v>1</v>
      </c>
    </row>
    <row r="9" spans="1:7" x14ac:dyDescent="0.25">
      <c r="A9" t="s">
        <v>92</v>
      </c>
      <c r="B9" s="4">
        <v>1</v>
      </c>
      <c r="C9" s="4">
        <v>1</v>
      </c>
      <c r="D9" s="4"/>
      <c r="E9" s="4"/>
    </row>
    <row r="10" spans="1:7" x14ac:dyDescent="0.25">
      <c r="A10" t="s">
        <v>93</v>
      </c>
      <c r="B10" s="4"/>
      <c r="C10" s="4"/>
      <c r="D10" s="4">
        <v>1</v>
      </c>
      <c r="E10" s="4">
        <v>1</v>
      </c>
    </row>
    <row r="11" spans="1:7" x14ac:dyDescent="0.25">
      <c r="A11" t="s">
        <v>94</v>
      </c>
      <c r="B11" s="4"/>
      <c r="C11" s="4"/>
      <c r="D11" s="4">
        <v>1</v>
      </c>
      <c r="E11" s="4">
        <v>1</v>
      </c>
    </row>
    <row r="12" spans="1:7" x14ac:dyDescent="0.25">
      <c r="A12" t="s">
        <v>95</v>
      </c>
      <c r="B12" s="4">
        <v>1</v>
      </c>
      <c r="C12" s="4">
        <v>1</v>
      </c>
      <c r="D12" s="4"/>
      <c r="E12" s="4"/>
    </row>
    <row r="13" spans="1:7" x14ac:dyDescent="0.25">
      <c r="A13" t="s">
        <v>96</v>
      </c>
      <c r="B13" s="4">
        <v>1</v>
      </c>
      <c r="C13" s="4">
        <v>1</v>
      </c>
      <c r="D13" s="4"/>
      <c r="E13" s="4"/>
    </row>
    <row r="14" spans="1:7" x14ac:dyDescent="0.25">
      <c r="A14" t="s">
        <v>82</v>
      </c>
      <c r="B14" s="4"/>
      <c r="C14" s="4"/>
      <c r="D14" s="4">
        <v>1</v>
      </c>
      <c r="E14" s="4"/>
    </row>
    <row r="15" spans="1:7" x14ac:dyDescent="0.25">
      <c r="A15" t="s">
        <v>86</v>
      </c>
      <c r="B15" s="4">
        <v>1</v>
      </c>
      <c r="C15" s="4"/>
      <c r="D15" s="4"/>
      <c r="E15" s="4"/>
    </row>
    <row r="16" spans="1:7" x14ac:dyDescent="0.25">
      <c r="A16" t="s">
        <v>83</v>
      </c>
      <c r="B16" s="4"/>
      <c r="C16" s="4"/>
      <c r="D16" s="4">
        <v>1</v>
      </c>
      <c r="E16" s="4"/>
    </row>
    <row r="17" spans="1:5" x14ac:dyDescent="0.25">
      <c r="A17" t="s">
        <v>44</v>
      </c>
      <c r="B17" s="4"/>
      <c r="C17" s="4"/>
      <c r="D17" s="4">
        <v>1</v>
      </c>
      <c r="E17" s="4"/>
    </row>
    <row r="18" spans="1:5" x14ac:dyDescent="0.25">
      <c r="A18" t="s">
        <v>87</v>
      </c>
      <c r="B18" s="4">
        <v>1</v>
      </c>
      <c r="C18" s="4"/>
      <c r="D18" s="4"/>
      <c r="E18" s="4"/>
    </row>
    <row r="19" spans="1:5" x14ac:dyDescent="0.25">
      <c r="A19" t="s">
        <v>57</v>
      </c>
      <c r="B19" s="4">
        <v>1</v>
      </c>
      <c r="C19" s="4"/>
      <c r="D19" s="4"/>
      <c r="E19" s="4"/>
    </row>
    <row r="20" spans="1:5" x14ac:dyDescent="0.25">
      <c r="A20" t="s">
        <v>40</v>
      </c>
      <c r="B20" s="4">
        <v>1</v>
      </c>
      <c r="C20" s="4"/>
      <c r="D20" s="4"/>
      <c r="E20" s="4"/>
    </row>
    <row r="21" spans="1:5" x14ac:dyDescent="0.25">
      <c r="A21" t="s">
        <v>64</v>
      </c>
      <c r="B21" s="4">
        <v>1</v>
      </c>
      <c r="C21" s="4"/>
      <c r="D21" s="4">
        <v>1</v>
      </c>
      <c r="E21" s="4"/>
    </row>
    <row r="22" spans="1:5" x14ac:dyDescent="0.25">
      <c r="A22" t="s">
        <v>41</v>
      </c>
      <c r="B22" s="4"/>
      <c r="C22" s="4"/>
      <c r="D22" s="4">
        <v>1</v>
      </c>
      <c r="E22" s="4"/>
    </row>
    <row r="23" spans="1:5" x14ac:dyDescent="0.25">
      <c r="A23" t="s">
        <v>43</v>
      </c>
      <c r="B23" s="4">
        <v>1</v>
      </c>
      <c r="C23" s="4"/>
      <c r="D23" s="4"/>
      <c r="E23" s="4"/>
    </row>
    <row r="24" spans="1:5" x14ac:dyDescent="0.25">
      <c r="A24" t="s">
        <v>38</v>
      </c>
      <c r="B24" s="4">
        <v>1</v>
      </c>
      <c r="C24" s="4"/>
      <c r="D24" s="4">
        <v>1</v>
      </c>
      <c r="E24" s="4"/>
    </row>
    <row r="25" spans="1:5" x14ac:dyDescent="0.25">
      <c r="A25" t="s">
        <v>71</v>
      </c>
      <c r="B25" s="4">
        <v>1</v>
      </c>
      <c r="C25" s="4"/>
      <c r="D25" s="4">
        <v>1</v>
      </c>
      <c r="E25" s="4"/>
    </row>
    <row r="26" spans="1:5" x14ac:dyDescent="0.25">
      <c r="A26" t="s">
        <v>58</v>
      </c>
      <c r="B26" s="4"/>
      <c r="C26" s="4"/>
      <c r="D26" s="4">
        <v>1</v>
      </c>
      <c r="E26" s="4"/>
    </row>
    <row r="27" spans="1:5" x14ac:dyDescent="0.25">
      <c r="A27" t="s">
        <v>50</v>
      </c>
      <c r="B27" s="4"/>
      <c r="C27" s="4"/>
      <c r="D27" s="4">
        <v>1</v>
      </c>
      <c r="E27" s="4"/>
    </row>
    <row r="28" spans="1:5" x14ac:dyDescent="0.25">
      <c r="A28" t="s">
        <v>42</v>
      </c>
      <c r="B28" s="4">
        <v>1</v>
      </c>
      <c r="C28" s="4"/>
      <c r="D28" s="4">
        <v>1</v>
      </c>
      <c r="E28" s="4"/>
    </row>
    <row r="29" spans="1:5" x14ac:dyDescent="0.25">
      <c r="A29" t="s">
        <v>75</v>
      </c>
      <c r="B29" s="4">
        <v>1</v>
      </c>
      <c r="C29" s="4"/>
      <c r="D29" s="4">
        <v>1</v>
      </c>
      <c r="E29" s="4"/>
    </row>
    <row r="30" spans="1:5" x14ac:dyDescent="0.25">
      <c r="A30" t="s">
        <v>51</v>
      </c>
      <c r="B30" s="4">
        <v>1</v>
      </c>
      <c r="C30" s="4">
        <v>1</v>
      </c>
      <c r="D30" s="4">
        <v>1</v>
      </c>
      <c r="E30" s="4">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ba69df13-0c3c-4942-8695-6ca01564010c"/>
    <ds:schemaRef ds:uri="2380bd5d-8f09-40a9-a9cb-2482ec2cd2ca"/>
    <ds:schemaRef ds:uri="http://www.w3.org/XML/1998/namespace"/>
    <ds:schemaRef ds:uri="http://purl.org/dc/dcmitype/"/>
  </ds:schemaRefs>
</ds:datastoreItem>
</file>

<file path=customXml/itemProps3.xml><?xml version="1.0" encoding="utf-8"?>
<ds:datastoreItem xmlns:ds="http://schemas.openxmlformats.org/officeDocument/2006/customXml" ds:itemID="{2811488D-64CA-40FF-B8C6-17BF36C83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PG Urb &amp; Reg Plan</vt:lpstr>
      <vt:lpstr>Unitsets</vt:lpstr>
      <vt:lpstr>Handbook</vt:lpstr>
      <vt:lpstr>Structures</vt:lpstr>
      <vt:lpstr>Availabilities</vt:lpstr>
      <vt:lpstr>'PG Urb &amp; Reg Plan'!Print_Area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dcterms:created xsi:type="dcterms:W3CDTF">2022-02-28T04:48:12Z</dcterms:created>
  <dcterms:modified xsi:type="dcterms:W3CDTF">2024-02-09T07:18:09Z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