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0AC93A74-07EF-4715-A175-C556A53A7170}" xr6:coauthVersionLast="47" xr6:coauthVersionMax="47" xr10:uidLastSave="{00000000-0000-0000-0000-000000000000}"/>
  <workbookProtection workbookAlgorithmName="SHA-512" workbookHashValue="FnxpnULx0y1zXTgxHX7RZkNIryCopA9fskF/Pdne0xlT7fzOwutuL+9q8/oxolKgEu7C9i3tq9/NV24hSjbfuQ==" workbookSaltValue="slhEK0aiSxeWmDJ5jZPBkQ==" workbookSpinCount="100000" lockStructure="1"/>
  <bookViews>
    <workbookView xWindow="28680" yWindow="-120" windowWidth="29040" windowHeight="17520" tabRatio="800" firstSheet="2" activeTab="2" xr2:uid="{00000000-000D-0000-FFFF-FFFF00000000}"/>
  </bookViews>
  <sheets>
    <sheet name="Planner M-Teach (ECE)" sheetId="5" state="hidden" r:id="rId1"/>
    <sheet name="Planner M-Teach (Prim)" sheetId="17" state="hidden" r:id="rId2"/>
    <sheet name="Planner TESOL_APLING" sheetId="13"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<sst xmlns="http://schemas.openxmlformats.org/spreadsheetml/2006/main" count="3477" uniqueCount="503">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</sst>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34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Protection="1"/>
    <xf numFmtId="0" fontId="18" fillId="0" borderId="0" xfId="1" applyFont="1" applyAlignment="1" applyProtection="1">
      <alignment horizontal="center"/>
    </xf>
    <xf numFmtId="0" fontId="9" fillId="0" borderId="0" xfId="1" applyFont="1" applyAlignment="1" applyProtection="1">
      <alignment horizontal="center"/>
    </xf>
    <xf numFmtId="0" fontId="18" fillId="0" borderId="0" xfId="1" applyFont="1" applyProtection="1"/>
    <xf numFmtId="0" fontId="38" fillId="12" borderId="14" xfId="1" applyFont="1" applyFill="1" applyBorder="1" applyAlignment="1" applyProtection="1">
      <alignment horizontal="left" vertical="center" wrapText="1"/>
    </xf>
    <xf numFmtId="0" fontId="38" fillId="12" borderId="0" xfId="1" applyFont="1" applyFill="1" applyAlignment="1" applyProtection="1">
      <alignment vertical="center" wrapText="1"/>
    </xf>
    <xf numFmtId="0" fontId="19" fillId="11" borderId="15" xfId="1" applyFont="1" applyFill="1" applyBorder="1" applyAlignment="1" applyProtection="1">
      <alignment vertical="center"/>
    </xf>
    <xf numFmtId="0" fontId="19" fillId="11" borderId="16" xfId="1" applyFont="1" applyFill="1" applyBorder="1" applyAlignment="1" applyProtection="1">
      <alignment vertical="center"/>
    </xf>
    <xf numFmtId="0" fontId="19" fillId="11" borderId="16" xfId="1" applyFont="1" applyFill="1" applyBorder="1" applyAlignment="1" applyProtection="1">
      <alignment horizontal="right" vertical="center"/>
    </xf>
    <xf numFmtId="0" fontId="47" fillId="11" borderId="16" xfId="1" applyFont="1" applyFill="1" applyBorder="1" applyAlignment="1" applyProtection="1">
      <alignment horizontal="center" vertical="center"/>
    </xf>
    <xf numFmtId="0" fontId="41" fillId="11" borderId="16"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20" fillId="2" borderId="0" xfId="1" applyFont="1" applyFill="1" applyAlignment="1" applyProtection="1">
      <alignment vertical="center"/>
    </xf>
    <xf numFmtId="0" fontId="52"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4"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22" fillId="0" borderId="19" xfId="1" applyFont="1" applyBorder="1" applyAlignment="1" applyProtection="1">
      <alignment horizontal="center" vertical="center" wrapText="1"/>
    </xf>
    <xf numFmtId="0" fontId="22" fillId="0" borderId="22"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19" xfId="1" applyFont="1" applyBorder="1" applyAlignment="1" applyProtection="1">
      <alignment horizontal="left" vertical="center" wrapText="1"/>
    </xf>
    <xf numFmtId="0" fontId="23" fillId="7"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19"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40"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41"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41"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4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41"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41"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4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41"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41"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4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41"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42"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40"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43"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42"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4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42"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42"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4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42"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42"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4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42"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42"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A2" sqref="A2"/>
      <selection pane="topRight" activeCell="A2" sqref="A2"/>
      <selection pane="bottomLeft" activeCell="A2" sqref="A2"/>
      <selection pane="bottomRight" activeCell="A2" sqref="A2"/>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70"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70"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62"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62"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62"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62"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70"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70"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70"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70"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70"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70"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62"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A2" sqref="A2"/>
      <selection pane="bottomLeft" activeCell="A2" sqref="A2"/>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6">
        <v>44562</v>
      </c>
      <c r="I2" s="50"/>
      <c r="J2" s="259" t="s">
        <v>102</v>
      </c>
      <c r="K2" s="257" t="s">
        <v>80</v>
      </c>
      <c r="L2" s="50" t="s">
        <v>11</v>
      </c>
      <c r="N2" t="s">
        <v>445</v>
      </c>
      <c r="O2" s="227">
        <v>45548</v>
      </c>
      <c r="P2" s="258">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6">
        <v>44562</v>
      </c>
      <c r="J8" s="259" t="s">
        <v>122</v>
      </c>
      <c r="K8" s="257"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6">
        <v>44562</v>
      </c>
      <c r="J26" s="259" t="s">
        <v>125</v>
      </c>
      <c r="K26" s="257"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6">
        <v>44562</v>
      </c>
      <c r="J44" s="259" t="s">
        <v>127</v>
      </c>
      <c r="K44" s="257"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6">
        <v>44562</v>
      </c>
      <c r="J73" s="259" t="s">
        <v>264</v>
      </c>
      <c r="K73" s="257"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6">
        <v>44562</v>
      </c>
      <c r="J77" s="259" t="s">
        <v>270</v>
      </c>
      <c r="K77" s="257"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6">
        <v>44562</v>
      </c>
      <c r="J81" s="259" t="s">
        <v>272</v>
      </c>
      <c r="K81" s="257"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6">
        <v>44562</v>
      </c>
      <c r="J85" s="259" t="s">
        <v>275</v>
      </c>
      <c r="K85" s="257"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6">
        <v>44562</v>
      </c>
      <c r="J89" s="259" t="s">
        <v>277</v>
      </c>
      <c r="K89" s="257"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6">
        <v>44562</v>
      </c>
      <c r="J93" s="259" t="s">
        <v>280</v>
      </c>
      <c r="K93" s="257"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6">
        <v>44562</v>
      </c>
      <c r="J97" s="259" t="s">
        <v>267</v>
      </c>
      <c r="K97" s="257"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6">
        <v>43831</v>
      </c>
      <c r="J102" s="259" t="s">
        <v>106</v>
      </c>
      <c r="K102" s="257"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6">
        <v>42736</v>
      </c>
      <c r="J119" s="259" t="s">
        <v>93</v>
      </c>
      <c r="K119" s="257"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6">
        <v>42736</v>
      </c>
      <c r="J128" s="259" t="s">
        <v>79</v>
      </c>
      <c r="K128" s="257"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6">
        <v>44197</v>
      </c>
      <c r="J135" s="259" t="s">
        <v>97</v>
      </c>
      <c r="K135" s="257"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61"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61"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61"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6">
        <v>44562</v>
      </c>
      <c r="J154" s="259" t="s">
        <v>138</v>
      </c>
      <c r="K154" s="257"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6">
        <v>44562</v>
      </c>
      <c r="J160" s="259" t="s">
        <v>140</v>
      </c>
      <c r="K160" s="257"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6">
        <v>44562</v>
      </c>
      <c r="J166" s="259" t="s">
        <v>142</v>
      </c>
      <c r="K166" s="257"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6">
        <v>43466</v>
      </c>
      <c r="J189" s="259" t="s">
        <v>69</v>
      </c>
      <c r="K189" s="257"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6">
        <v>45292</v>
      </c>
      <c r="J196" s="259" t="s">
        <v>83</v>
      </c>
      <c r="K196" s="257"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6">
        <v>45292</v>
      </c>
      <c r="J201" s="259" t="s">
        <v>304</v>
      </c>
      <c r="K201" s="257"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6">
        <v>45292</v>
      </c>
      <c r="J211" s="259" t="s">
        <v>306</v>
      </c>
      <c r="K211" s="257"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A2" sqref="A2"/>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A2" sqref="A2"/>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71" t="s">
        <v>500</v>
      </c>
    </row>
    <row r="3" spans="1:7" x14ac:dyDescent="0.25">
      <c r="A3" t="s">
        <v>486</v>
      </c>
      <c r="B3" t="s">
        <v>298</v>
      </c>
      <c r="C3">
        <v>2</v>
      </c>
      <c r="E3" t="s">
        <v>370</v>
      </c>
      <c r="F3" s="105" t="s">
        <v>487</v>
      </c>
      <c r="G3" s="271" t="s">
        <v>500</v>
      </c>
    </row>
    <row r="4" spans="1:7" x14ac:dyDescent="0.25">
      <c r="A4" t="s">
        <v>486</v>
      </c>
      <c r="B4" t="s">
        <v>301</v>
      </c>
      <c r="C4">
        <v>2</v>
      </c>
      <c r="E4" t="s">
        <v>372</v>
      </c>
      <c r="F4" s="105" t="s">
        <v>488</v>
      </c>
      <c r="G4" s="271" t="s">
        <v>500</v>
      </c>
    </row>
    <row r="5" spans="1:7" x14ac:dyDescent="0.25">
      <c r="A5" t="s">
        <v>486</v>
      </c>
      <c r="B5" t="s">
        <v>302</v>
      </c>
      <c r="C5">
        <v>2</v>
      </c>
      <c r="E5" t="s">
        <v>373</v>
      </c>
      <c r="F5" s="105" t="s">
        <v>489</v>
      </c>
      <c r="G5" s="271" t="s">
        <v>500</v>
      </c>
    </row>
    <row r="6" spans="1:7" x14ac:dyDescent="0.25">
      <c r="A6" t="s">
        <v>486</v>
      </c>
      <c r="B6" t="s">
        <v>303</v>
      </c>
      <c r="C6">
        <v>2</v>
      </c>
      <c r="E6" t="s">
        <v>374</v>
      </c>
      <c r="F6" s="105" t="s">
        <v>490</v>
      </c>
      <c r="G6" s="271" t="s">
        <v>500</v>
      </c>
    </row>
    <row r="7" spans="1:7" x14ac:dyDescent="0.25">
      <c r="A7" t="s">
        <v>486</v>
      </c>
      <c r="B7" t="s">
        <v>299</v>
      </c>
      <c r="C7">
        <v>1</v>
      </c>
      <c r="E7" t="s">
        <v>376</v>
      </c>
      <c r="F7" s="105" t="s">
        <v>491</v>
      </c>
      <c r="G7" s="271" t="s">
        <v>500</v>
      </c>
    </row>
    <row r="8" spans="1:7" x14ac:dyDescent="0.25">
      <c r="A8" t="s">
        <v>486</v>
      </c>
      <c r="B8" t="s">
        <v>300</v>
      </c>
      <c r="C8">
        <v>1</v>
      </c>
      <c r="E8" t="s">
        <v>378</v>
      </c>
      <c r="F8" s="105" t="s">
        <v>492</v>
      </c>
      <c r="G8" s="271" t="s">
        <v>500</v>
      </c>
    </row>
    <row r="9" spans="1:7" ht="31.5" x14ac:dyDescent="0.25">
      <c r="A9" t="s">
        <v>493</v>
      </c>
      <c r="B9" t="s">
        <v>236</v>
      </c>
      <c r="C9">
        <v>1</v>
      </c>
      <c r="E9" t="s">
        <v>419</v>
      </c>
      <c r="F9" s="105" t="s">
        <v>494</v>
      </c>
      <c r="G9" s="271"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A2" sqref="A2"/>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A2" sqref="A2"/>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T35"/>
  <sheetViews>
    <sheetView showGridLines="0" tabSelected="1" topLeftCell="A3" workbookViewId="0">
      <selection activeCell="D5" sqref="D5"/>
    </sheetView>
  </sheetViews>
  <sheetFormatPr defaultColWidth="9" defaultRowHeight="15" x14ac:dyDescent="0.25"/>
  <cols>
    <col min="1" max="1" width="8.5" style="290" customWidth="1"/>
    <col min="2" max="2" width="3.25" style="290" customWidth="1"/>
    <col min="3" max="3" width="2" style="290" customWidth="1"/>
    <col min="4" max="4" width="56.25" style="279" customWidth="1"/>
    <col min="5" max="5" width="7.25" style="279" customWidth="1"/>
    <col min="6" max="6" width="16.125" style="279" bestFit="1" customWidth="1"/>
    <col min="7" max="7" width="5.625" style="279" customWidth="1"/>
    <col min="8" max="15" width="3.875" style="279" customWidth="1"/>
    <col min="16" max="16" width="18.125" style="279" customWidth="1"/>
    <col min="17" max="17" width="2.5" style="279" hidden="1" customWidth="1"/>
    <col min="18" max="16384" width="9" style="279"/>
  </cols>
  <sheetData>
    <row r="1" spans="1:20" hidden="1" x14ac:dyDescent="0.25">
      <c r="A1" s="275" t="s">
        <v>0</v>
      </c>
      <c r="B1" s="276" t="s">
        <v>1</v>
      </c>
      <c r="C1" s="276" t="s">
        <v>2</v>
      </c>
      <c r="D1" s="277" t="s">
        <v>3</v>
      </c>
      <c r="E1" s="277"/>
      <c r="F1" s="277" t="s">
        <v>4</v>
      </c>
      <c r="G1" s="277" t="s">
        <v>5</v>
      </c>
      <c r="H1" s="278" t="s">
        <v>6</v>
      </c>
      <c r="I1" s="278"/>
      <c r="J1" s="278"/>
      <c r="K1" s="278"/>
      <c r="L1" s="278"/>
      <c r="M1" s="277"/>
      <c r="N1" s="277"/>
      <c r="O1" s="277"/>
      <c r="P1" s="277" t="s">
        <v>7</v>
      </c>
    </row>
    <row r="2" spans="1:20" hidden="1" x14ac:dyDescent="0.25">
      <c r="A2" s="280"/>
      <c r="B2" s="281">
        <v>2</v>
      </c>
      <c r="C2" s="281">
        <v>3</v>
      </c>
      <c r="D2" s="281">
        <v>4</v>
      </c>
      <c r="E2" s="281"/>
      <c r="F2" s="281">
        <v>6</v>
      </c>
      <c r="G2" s="281">
        <v>5</v>
      </c>
      <c r="H2" s="281">
        <v>7</v>
      </c>
      <c r="I2" s="281">
        <v>8</v>
      </c>
      <c r="J2" s="281">
        <v>9</v>
      </c>
      <c r="K2" s="281">
        <v>10</v>
      </c>
      <c r="L2" s="281">
        <v>11</v>
      </c>
      <c r="M2" s="281">
        <v>12</v>
      </c>
      <c r="N2" s="281">
        <v>13</v>
      </c>
      <c r="O2" s="281">
        <v>14</v>
      </c>
      <c r="P2" s="282"/>
    </row>
    <row r="3" spans="1:20" ht="39.950000000000003" customHeight="1" x14ac:dyDescent="0.25">
      <c r="A3" s="283" t="s">
        <v>8</v>
      </c>
      <c r="B3" s="283"/>
      <c r="C3" s="283"/>
      <c r="D3" s="283"/>
      <c r="E3" s="284"/>
      <c r="F3" s="284"/>
      <c r="G3" s="284"/>
      <c r="H3" s="284"/>
      <c r="I3" s="284"/>
      <c r="J3" s="284"/>
      <c r="K3" s="284"/>
      <c r="L3" s="284"/>
      <c r="M3" s="284"/>
      <c r="N3" s="284"/>
      <c r="O3" s="284"/>
      <c r="P3" s="284"/>
    </row>
    <row r="4" spans="1:20" ht="26.25" x14ac:dyDescent="0.25">
      <c r="A4" s="285"/>
      <c r="B4" s="286"/>
      <c r="C4" s="286"/>
      <c r="D4" s="287"/>
      <c r="E4" s="288" t="s">
        <v>9</v>
      </c>
      <c r="F4" s="286"/>
      <c r="G4" s="289"/>
      <c r="H4" s="289"/>
      <c r="I4" s="289"/>
      <c r="J4" s="289"/>
      <c r="K4" s="289"/>
      <c r="L4" s="289"/>
      <c r="M4" s="289"/>
      <c r="N4" s="289"/>
      <c r="O4" s="289"/>
      <c r="P4" s="289"/>
    </row>
    <row r="5" spans="1:20" ht="20.100000000000001" customHeight="1" x14ac:dyDescent="0.25">
      <c r="B5" s="291"/>
      <c r="C5" s="292" t="s">
        <v>10</v>
      </c>
      <c r="D5" s="269" t="s">
        <v>188</v>
      </c>
      <c r="E5" s="293"/>
      <c r="F5" s="292" t="s">
        <v>12</v>
      </c>
      <c r="G5" s="293" t="str">
        <f>IFERROR(CONCATENATE(VLOOKUP(D5,TableCourses[],2,FALSE)," ",VLOOKUP(D5,TableCourses[],3,FALSE)),"")</f>
        <v/>
      </c>
      <c r="H5" s="293"/>
      <c r="I5" s="293"/>
      <c r="J5" s="293"/>
      <c r="K5" s="294"/>
      <c r="L5" s="294"/>
      <c r="M5" s="294"/>
      <c r="N5" s="294"/>
      <c r="O5" s="294"/>
      <c r="P5" s="295" t="e">
        <f>CONCATENATE(VLOOKUP(D5,TableCourses[],2,FALSE),VLOOKUP(D6,TableStudyPeriods[],2,FALSE))</f>
        <v>#N/A</v>
      </c>
    </row>
    <row r="6" spans="1:20" ht="20.100000000000001" customHeight="1" x14ac:dyDescent="0.25">
      <c r="A6" s="296"/>
      <c r="B6" s="297"/>
      <c r="C6" s="292" t="s">
        <v>16</v>
      </c>
      <c r="D6" s="167" t="s">
        <v>43</v>
      </c>
      <c r="E6" s="298"/>
      <c r="F6" s="292" t="s">
        <v>18</v>
      </c>
      <c r="G6" s="293" t="str">
        <f>IFERROR(VLOOKUP($D$5,TableCourses[],7,FALSE),"")</f>
        <v/>
      </c>
      <c r="H6" s="299"/>
      <c r="I6" s="299"/>
      <c r="J6" s="299"/>
      <c r="K6" s="300"/>
      <c r="L6" s="300"/>
      <c r="M6" s="300"/>
      <c r="N6" s="300"/>
      <c r="O6" s="300"/>
      <c r="P6" s="300"/>
    </row>
    <row r="7" spans="1:20" s="308" customFormat="1" ht="14.1" customHeight="1" x14ac:dyDescent="0.25">
      <c r="A7" s="301"/>
      <c r="B7" s="301"/>
      <c r="C7" s="301"/>
      <c r="D7" s="302"/>
      <c r="E7" s="303"/>
      <c r="F7" s="301"/>
      <c r="G7" s="301"/>
      <c r="H7" s="304" t="s">
        <v>19</v>
      </c>
      <c r="I7" s="305"/>
      <c r="J7" s="305"/>
      <c r="K7" s="305"/>
      <c r="L7" s="305"/>
      <c r="M7" s="305"/>
      <c r="N7" s="305"/>
      <c r="O7" s="306"/>
      <c r="P7" s="303"/>
      <c r="Q7" s="307"/>
      <c r="R7" s="307"/>
      <c r="S7" s="307"/>
    </row>
    <row r="8" spans="1:20" s="308" customFormat="1" ht="31.5" x14ac:dyDescent="0.25">
      <c r="A8" s="301" t="s">
        <v>20</v>
      </c>
      <c r="B8" s="301"/>
      <c r="C8" s="301"/>
      <c r="D8" s="302" t="s">
        <v>3</v>
      </c>
      <c r="E8" s="309" t="s">
        <v>21</v>
      </c>
      <c r="F8" s="301" t="s">
        <v>22</v>
      </c>
      <c r="G8" s="301" t="s">
        <v>23</v>
      </c>
      <c r="H8" s="310" t="s">
        <v>24</v>
      </c>
      <c r="I8" s="311" t="s">
        <v>25</v>
      </c>
      <c r="J8" s="310" t="s">
        <v>26</v>
      </c>
      <c r="K8" s="311" t="s">
        <v>27</v>
      </c>
      <c r="L8" s="310" t="s">
        <v>28</v>
      </c>
      <c r="M8" s="311" t="s">
        <v>29</v>
      </c>
      <c r="N8" s="310" t="s">
        <v>30</v>
      </c>
      <c r="O8" s="311" t="s">
        <v>31</v>
      </c>
      <c r="P8" s="301" t="s">
        <v>32</v>
      </c>
      <c r="Q8" s="307"/>
      <c r="R8" s="307"/>
      <c r="S8" s="307"/>
    </row>
    <row r="9" spans="1:20" s="320" customFormat="1" ht="21" customHeight="1" x14ac:dyDescent="0.15">
      <c r="A9" s="312" t="str">
        <f>IFERROR(IF(HLOOKUP($P$5,RangeUnitsetsTESOL,Q9,FALSE)=0,"",HLOOKUP($P$5,RangeUnitsetsTESOL,Q9,FALSE)),"")</f>
        <v/>
      </c>
      <c r="B9" s="313" t="str">
        <f>IFERROR(IF(VLOOKUP($A9,TableHandbook[],2,FALSE)=0,"",VLOOKUP($A9,TableHandbook[],2,FALSE)),"")</f>
        <v/>
      </c>
      <c r="C9" s="313" t="str">
        <f>IFERROR(IF(VLOOKUP($A9,TableHandbook[],3,FALSE)=0,"",VLOOKUP($A9,TableHandbook[],3,FALSE)),"")</f>
        <v/>
      </c>
      <c r="D9" s="314" t="str">
        <f>IFERROR(IF(VLOOKUP($A9,TableHandbook[],4,FALSE)=0,"",VLOOKUP($A9,TableHandbook[],4,FALSE)),"")</f>
        <v/>
      </c>
      <c r="E9" s="313" t="str">
        <f>IF(A9="","",VLOOKUP($D$6,TableStudyPeriods[],2,FALSE))</f>
        <v/>
      </c>
      <c r="F9" s="315" t="str">
        <f>IFERROR(IF(VLOOKUP($A9,TableHandbook[],6,FALSE)=0,"",VLOOKUP($A9,TableHandbook[],6,FALSE)),"")</f>
        <v/>
      </c>
      <c r="G9" s="313" t="str">
        <f>IFERROR(IF(VLOOKUP($A9,TableHandbook[],5,FALSE)=0,"",VLOOKUP($A9,TableHandbook[],5,FALSE)),"")</f>
        <v/>
      </c>
      <c r="H9" s="316" t="str">
        <f>IFERROR(VLOOKUP($A9,TableHandbook[],H$2,FALSE),"")</f>
        <v/>
      </c>
      <c r="I9" s="317" t="str">
        <f>IFERROR(VLOOKUP($A9,TableHandbook[],I$2,FALSE),"")</f>
        <v/>
      </c>
      <c r="J9" s="316" t="str">
        <f>IFERROR(VLOOKUP($A9,TableHandbook[],J$2,FALSE),"")</f>
        <v/>
      </c>
      <c r="K9" s="317" t="str">
        <f>IFERROR(VLOOKUP($A9,TableHandbook[],K$2,FALSE),"")</f>
        <v/>
      </c>
      <c r="L9" s="316" t="str">
        <f>IFERROR(VLOOKUP($A9,TableHandbook[],L$2,FALSE),"")</f>
        <v/>
      </c>
      <c r="M9" s="317" t="str">
        <f>IFERROR(VLOOKUP($A9,TableHandbook[],M$2,FALSE),"")</f>
        <v/>
      </c>
      <c r="N9" s="316" t="str">
        <f>IFERROR(VLOOKUP($A9,TableHandbook[],N$2,FALSE),"")</f>
        <v/>
      </c>
      <c r="O9" s="317" t="str">
        <f>IFERROR(VLOOKUP($A9,TableHandbook[],O$2,FALSE),"")</f>
        <v/>
      </c>
      <c r="P9" s="23"/>
      <c r="Q9" s="318">
        <v>2</v>
      </c>
      <c r="R9" s="319"/>
      <c r="S9" s="319"/>
    </row>
    <row r="10" spans="1:20" s="320" customFormat="1" ht="21" customHeight="1" x14ac:dyDescent="0.15">
      <c r="A10" s="312" t="str">
        <f>IFERROR(IF(HLOOKUP($P$5,RangeUnitsetsTESOL,Q10,FALSE)=0,"",HLOOKUP($P$5,RangeUnitsetsTESOL,Q10,FALSE)),"")</f>
        <v/>
      </c>
      <c r="B10" s="313" t="str">
        <f>IFERROR(IF(VLOOKUP($A10,TableHandbook[],2,FALSE)=0,"",VLOOKUP($A10,TableHandbook[],2,FALSE)),"")</f>
        <v/>
      </c>
      <c r="C10" s="313" t="str">
        <f>IFERROR(IF(VLOOKUP($A10,TableHandbook[],3,FALSE)=0,"",VLOOKUP($A10,TableHandbook[],3,FALSE)),"")</f>
        <v/>
      </c>
      <c r="D10" s="314" t="str">
        <f>IFERROR(IF(VLOOKUP($A10,TableHandbook[],4,FALSE)=0,"",VLOOKUP($A10,TableHandbook[],4,FALSE)),"")</f>
        <v/>
      </c>
      <c r="E10" s="313" t="str">
        <f>IF(OR(A10="",A10="-"),"",E9)</f>
        <v/>
      </c>
      <c r="F10" s="315" t="str">
        <f>IFERROR(IF(VLOOKUP($A10,TableHandbook[],6,FALSE)=0,"",VLOOKUP($A10,TableHandbook[],6,FALSE)),"")</f>
        <v/>
      </c>
      <c r="G10" s="313" t="str">
        <f>IFERROR(IF(VLOOKUP($A10,TableHandbook[],5,FALSE)=0,"",VLOOKUP($A10,TableHandbook[],5,FALSE)),"")</f>
        <v/>
      </c>
      <c r="H10" s="316" t="str">
        <f>IFERROR(VLOOKUP($A10,TableHandbook[],H$2,FALSE),"")</f>
        <v/>
      </c>
      <c r="I10" s="317" t="str">
        <f>IFERROR(VLOOKUP($A10,TableHandbook[],I$2,FALSE),"")</f>
        <v/>
      </c>
      <c r="J10" s="316" t="str">
        <f>IFERROR(VLOOKUP($A10,TableHandbook[],J$2,FALSE),"")</f>
        <v/>
      </c>
      <c r="K10" s="317" t="str">
        <f>IFERROR(VLOOKUP($A10,TableHandbook[],K$2,FALSE),"")</f>
        <v/>
      </c>
      <c r="L10" s="316" t="str">
        <f>IFERROR(VLOOKUP($A10,TableHandbook[],L$2,FALSE),"")</f>
        <v/>
      </c>
      <c r="M10" s="317" t="str">
        <f>IFERROR(VLOOKUP($A10,TableHandbook[],M$2,FALSE),"")</f>
        <v/>
      </c>
      <c r="N10" s="316" t="str">
        <f>IFERROR(VLOOKUP($A10,TableHandbook[],N$2,FALSE),"")</f>
        <v/>
      </c>
      <c r="O10" s="317" t="str">
        <f>IFERROR(VLOOKUP($A10,TableHandbook[],O$2,FALSE),"")</f>
        <v/>
      </c>
      <c r="P10" s="23"/>
      <c r="Q10" s="318">
        <v>3</v>
      </c>
      <c r="R10" s="319"/>
      <c r="S10" s="319"/>
    </row>
    <row r="11" spans="1:20" s="320" customFormat="1" ht="6" customHeight="1" x14ac:dyDescent="0.15">
      <c r="A11" s="321"/>
      <c r="B11" s="322"/>
      <c r="C11" s="322"/>
      <c r="D11" s="323"/>
      <c r="E11" s="322"/>
      <c r="F11" s="324"/>
      <c r="G11" s="322"/>
      <c r="H11" s="325"/>
      <c r="I11" s="326"/>
      <c r="J11" s="325"/>
      <c r="K11" s="326"/>
      <c r="L11" s="325"/>
      <c r="M11" s="326"/>
      <c r="N11" s="325"/>
      <c r="O11" s="326"/>
      <c r="P11" s="107"/>
      <c r="Q11" s="318"/>
      <c r="R11" s="319"/>
      <c r="S11" s="319"/>
      <c r="T11" s="319"/>
    </row>
    <row r="12" spans="1:20" s="320" customFormat="1" ht="21" customHeight="1" x14ac:dyDescent="0.15">
      <c r="A12" s="312" t="str">
        <f>IFERROR(IF(HLOOKUP($P$5,RangeUnitsetsTESOL,Q12,FALSE)=0,"",HLOOKUP($P$5,RangeUnitsetsTESOL,Q12,FALSE)),"")</f>
        <v/>
      </c>
      <c r="B12" s="313" t="str">
        <f>IFERROR(IF(VLOOKUP($A12,TableHandbook[],2,FALSE)=0,"",VLOOKUP($A12,TableHandbook[],2,FALSE)),"")</f>
        <v/>
      </c>
      <c r="C12" s="313" t="str">
        <f>IFERROR(IF(VLOOKUP($A12,TableHandbook[],3,FALSE)=0,"",VLOOKUP($A12,TableHandbook[],3,FALSE)),"")</f>
        <v/>
      </c>
      <c r="D12" s="314" t="str">
        <f>IFERROR(IF(VLOOKUP($A12,TableHandbook[],4,FALSE)=0,"",VLOOKUP($A12,TableHandbook[],4,FALSE)),"")</f>
        <v/>
      </c>
      <c r="E12" s="313" t="str">
        <f>IF(A12="","",VLOOKUP($D$6,TableStudyPeriods[],3,FALSE))</f>
        <v/>
      </c>
      <c r="F12" s="315" t="str">
        <f>IFERROR(IF(VLOOKUP($A12,TableHandbook[],6,FALSE)=0,"",VLOOKUP($A12,TableHandbook[],6,FALSE)),"")</f>
        <v/>
      </c>
      <c r="G12" s="313" t="str">
        <f>IFERROR(IF(VLOOKUP($A12,TableHandbook[],5,FALSE)=0,"",VLOOKUP($A12,TableHandbook[],5,FALSE)),"")</f>
        <v/>
      </c>
      <c r="H12" s="316" t="str">
        <f>IFERROR(VLOOKUP($A12,TableHandbook[],H$2,FALSE),"")</f>
        <v/>
      </c>
      <c r="I12" s="317" t="str">
        <f>IFERROR(VLOOKUP($A12,TableHandbook[],I$2,FALSE),"")</f>
        <v/>
      </c>
      <c r="J12" s="316" t="str">
        <f>IFERROR(VLOOKUP($A12,TableHandbook[],J$2,FALSE),"")</f>
        <v/>
      </c>
      <c r="K12" s="317" t="str">
        <f>IFERROR(VLOOKUP($A12,TableHandbook[],K$2,FALSE),"")</f>
        <v/>
      </c>
      <c r="L12" s="316" t="str">
        <f>IFERROR(VLOOKUP($A12,TableHandbook[],L$2,FALSE),"")</f>
        <v/>
      </c>
      <c r="M12" s="317" t="str">
        <f>IFERROR(VLOOKUP($A12,TableHandbook[],M$2,FALSE),"")</f>
        <v/>
      </c>
      <c r="N12" s="316" t="str">
        <f>IFERROR(VLOOKUP($A12,TableHandbook[],N$2,FALSE),"")</f>
        <v/>
      </c>
      <c r="O12" s="317" t="str">
        <f>IFERROR(VLOOKUP($A12,TableHandbook[],O$2,FALSE),"")</f>
        <v/>
      </c>
      <c r="P12" s="24"/>
      <c r="Q12" s="318">
        <v>4</v>
      </c>
      <c r="R12" s="319"/>
      <c r="S12" s="319"/>
    </row>
    <row r="13" spans="1:20" s="320" customFormat="1" ht="21" customHeight="1" x14ac:dyDescent="0.15">
      <c r="A13" s="312" t="str">
        <f>IFERROR(IF(HLOOKUP($P$5,RangeUnitsetsTESOL,Q13,FALSE)=0,"",HLOOKUP($P$5,RangeUnitsetsTESOL,Q13,FALSE)),"")</f>
        <v/>
      </c>
      <c r="B13" s="313" t="str">
        <f>IFERROR(IF(VLOOKUP($A13,TableHandbook[],2,FALSE)=0,"",VLOOKUP($A13,TableHandbook[],2,FALSE)),"")</f>
        <v/>
      </c>
      <c r="C13" s="313" t="str">
        <f>IFERROR(IF(VLOOKUP($A13,TableHandbook[],3,FALSE)=0,"",VLOOKUP($A13,TableHandbook[],3,FALSE)),"")</f>
        <v/>
      </c>
      <c r="D13" s="314" t="str">
        <f>IFERROR(IF(VLOOKUP($A13,TableHandbook[],4,FALSE)=0,"",VLOOKUP($A13,TableHandbook[],4,FALSE)),"")</f>
        <v/>
      </c>
      <c r="E13" s="313" t="str">
        <f>IF(OR(A13="",A13="-"),"",E12)</f>
        <v/>
      </c>
      <c r="F13" s="315" t="str">
        <f>IFERROR(IF(VLOOKUP($A13,TableHandbook[],6,FALSE)=0,"",VLOOKUP($A13,TableHandbook[],6,FALSE)),"")</f>
        <v/>
      </c>
      <c r="G13" s="313" t="str">
        <f>IFERROR(IF(VLOOKUP($A13,TableHandbook[],5,FALSE)=0,"",VLOOKUP($A13,TableHandbook[],5,FALSE)),"")</f>
        <v/>
      </c>
      <c r="H13" s="316" t="str">
        <f>IFERROR(VLOOKUP($A13,TableHandbook[],H$2,FALSE),"")</f>
        <v/>
      </c>
      <c r="I13" s="317" t="str">
        <f>IFERROR(VLOOKUP($A13,TableHandbook[],I$2,FALSE),"")</f>
        <v/>
      </c>
      <c r="J13" s="316" t="str">
        <f>IFERROR(VLOOKUP($A13,TableHandbook[],J$2,FALSE),"")</f>
        <v/>
      </c>
      <c r="K13" s="317" t="str">
        <f>IFERROR(VLOOKUP($A13,TableHandbook[],K$2,FALSE),"")</f>
        <v/>
      </c>
      <c r="L13" s="316" t="str">
        <f>IFERROR(VLOOKUP($A13,TableHandbook[],L$2,FALSE),"")</f>
        <v/>
      </c>
      <c r="M13" s="317" t="str">
        <f>IFERROR(VLOOKUP($A13,TableHandbook[],M$2,FALSE),"")</f>
        <v/>
      </c>
      <c r="N13" s="316" t="str">
        <f>IFERROR(VLOOKUP($A13,TableHandbook[],N$2,FALSE),"")</f>
        <v/>
      </c>
      <c r="O13" s="317" t="str">
        <f>IFERROR(VLOOKUP($A13,TableHandbook[],O$2,FALSE),"")</f>
        <v/>
      </c>
      <c r="P13" s="23"/>
      <c r="Q13" s="318">
        <v>5</v>
      </c>
      <c r="R13" s="319"/>
      <c r="S13" s="319"/>
    </row>
    <row r="14" spans="1:20" s="320" customFormat="1" ht="6" customHeight="1" x14ac:dyDescent="0.15">
      <c r="A14" s="321"/>
      <c r="B14" s="322"/>
      <c r="C14" s="322"/>
      <c r="D14" s="323"/>
      <c r="E14" s="322"/>
      <c r="F14" s="324"/>
      <c r="G14" s="322"/>
      <c r="H14" s="325"/>
      <c r="I14" s="326"/>
      <c r="J14" s="325"/>
      <c r="K14" s="326"/>
      <c r="L14" s="325"/>
      <c r="M14" s="326"/>
      <c r="N14" s="325"/>
      <c r="O14" s="326"/>
      <c r="P14" s="107"/>
      <c r="Q14" s="318"/>
      <c r="R14" s="319"/>
      <c r="S14" s="319"/>
      <c r="T14" s="319"/>
    </row>
    <row r="15" spans="1:20" s="320" customFormat="1" ht="21" customHeight="1" x14ac:dyDescent="0.15">
      <c r="A15" s="312" t="str">
        <f>IFERROR(IF(HLOOKUP($P$5,RangeUnitsetsTESOL,Q15,FALSE)=0,"",HLOOKUP($P$5,RangeUnitsetsTESOL,Q15,FALSE)),"")</f>
        <v/>
      </c>
      <c r="B15" s="327" t="str">
        <f>IFERROR(IF(VLOOKUP($A15,TableHandbook[],2,FALSE)=0,"",VLOOKUP($A15,TableHandbook[],2,FALSE)),"")</f>
        <v/>
      </c>
      <c r="C15" s="327" t="str">
        <f>IFERROR(IF(VLOOKUP($A15,TableHandbook[],3,FALSE)=0,"",VLOOKUP($A15,TableHandbook[],3,FALSE)),"")</f>
        <v/>
      </c>
      <c r="D15" s="314" t="str">
        <f>IFERROR(IF(VLOOKUP($A15,TableHandbook[],4,FALSE)=0,"",VLOOKUP($A15,TableHandbook[],4,FALSE)),"")</f>
        <v/>
      </c>
      <c r="E15" s="313" t="str">
        <f>IF(A15="","",VLOOKUP($D$6,TableStudyPeriods[],4,FALSE))</f>
        <v/>
      </c>
      <c r="F15" s="315" t="str">
        <f>IFERROR(IF(VLOOKUP($A15,TableHandbook[],6,FALSE)=0,"",VLOOKUP($A15,TableHandbook[],6,FALSE)),"")</f>
        <v/>
      </c>
      <c r="G15" s="327" t="str">
        <f>IFERROR(IF(VLOOKUP($A15,TableHandbook[],5,FALSE)=0,"",VLOOKUP($A15,TableHandbook[],5,FALSE)),"")</f>
        <v/>
      </c>
      <c r="H15" s="328" t="str">
        <f>IFERROR(VLOOKUP($A15,TableHandbook[],H$2,FALSE),"")</f>
        <v/>
      </c>
      <c r="I15" s="329" t="str">
        <f>IFERROR(VLOOKUP($A15,TableHandbook[],I$2,FALSE),"")</f>
        <v/>
      </c>
      <c r="J15" s="328" t="str">
        <f>IFERROR(VLOOKUP($A15,TableHandbook[],J$2,FALSE),"")</f>
        <v/>
      </c>
      <c r="K15" s="329" t="str">
        <f>IFERROR(VLOOKUP($A15,TableHandbook[],K$2,FALSE),"")</f>
        <v/>
      </c>
      <c r="L15" s="328" t="str">
        <f>IFERROR(VLOOKUP($A15,TableHandbook[],L$2,FALSE),"")</f>
        <v/>
      </c>
      <c r="M15" s="329" t="str">
        <f>IFERROR(VLOOKUP($A15,TableHandbook[],M$2,FALSE),"")</f>
        <v/>
      </c>
      <c r="N15" s="328" t="str">
        <f>IFERROR(VLOOKUP($A15,TableHandbook[],N$2,FALSE),"")</f>
        <v/>
      </c>
      <c r="O15" s="329" t="str">
        <f>IFERROR(VLOOKUP($A15,TableHandbook[],O$2,FALSE),"")</f>
        <v/>
      </c>
      <c r="P15" s="24"/>
      <c r="Q15" s="318">
        <v>6</v>
      </c>
      <c r="R15" s="319"/>
      <c r="S15" s="319"/>
    </row>
    <row r="16" spans="1:20" s="331" customFormat="1" ht="21" customHeight="1" x14ac:dyDescent="0.15">
      <c r="A16" s="312" t="str">
        <f>IFERROR(IF(HLOOKUP($P$5,RangeUnitsetsTESOL,Q16,FALSE)=0,"",HLOOKUP($P$5,RangeUnitsetsTESOL,Q16,FALSE)),"")</f>
        <v/>
      </c>
      <c r="B16" s="327" t="str">
        <f>IFERROR(IF(VLOOKUP($A16,TableHandbook[],2,FALSE)=0,"",VLOOKUP($A16,TableHandbook[],2,FALSE)),"")</f>
        <v/>
      </c>
      <c r="C16" s="327" t="str">
        <f>IFERROR(IF(VLOOKUP($A16,TableHandbook[],3,FALSE)=0,"",VLOOKUP($A16,TableHandbook[],3,FALSE)),"")</f>
        <v/>
      </c>
      <c r="D16" s="314" t="str">
        <f>IFERROR(IF(VLOOKUP($A16,TableHandbook[],4,FALSE)=0,"",VLOOKUP($A16,TableHandbook[],4,FALSE)),"")</f>
        <v/>
      </c>
      <c r="E16" s="313" t="str">
        <f>IF(OR(A16="",A16="-"),"",E15)</f>
        <v/>
      </c>
      <c r="F16" s="315" t="str">
        <f>IFERROR(IF(VLOOKUP($A16,TableHandbook[],6,FALSE)=0,"",VLOOKUP($A16,TableHandbook[],6,FALSE)),"")</f>
        <v/>
      </c>
      <c r="G16" s="327" t="str">
        <f>IFERROR(IF(VLOOKUP($A16,TableHandbook[],5,FALSE)=0,"",VLOOKUP($A16,TableHandbook[],5,FALSE)),"")</f>
        <v/>
      </c>
      <c r="H16" s="328" t="str">
        <f>IFERROR(VLOOKUP($A16,TableHandbook[],H$2,FALSE),"")</f>
        <v/>
      </c>
      <c r="I16" s="329" t="str">
        <f>IFERROR(VLOOKUP($A16,TableHandbook[],I$2,FALSE),"")</f>
        <v/>
      </c>
      <c r="J16" s="328" t="str">
        <f>IFERROR(VLOOKUP($A16,TableHandbook[],J$2,FALSE),"")</f>
        <v/>
      </c>
      <c r="K16" s="329" t="str">
        <f>IFERROR(VLOOKUP($A16,TableHandbook[],K$2,FALSE),"")</f>
        <v/>
      </c>
      <c r="L16" s="328" t="str">
        <f>IFERROR(VLOOKUP($A16,TableHandbook[],L$2,FALSE),"")</f>
        <v/>
      </c>
      <c r="M16" s="329" t="str">
        <f>IFERROR(VLOOKUP($A16,TableHandbook[],M$2,FALSE),"")</f>
        <v/>
      </c>
      <c r="N16" s="328" t="str">
        <f>IFERROR(VLOOKUP($A16,TableHandbook[],N$2,FALSE),"")</f>
        <v/>
      </c>
      <c r="O16" s="329" t="str">
        <f>IFERROR(VLOOKUP($A16,TableHandbook[],O$2,FALSE),"")</f>
        <v/>
      </c>
      <c r="P16" s="24"/>
      <c r="Q16" s="318">
        <v>7</v>
      </c>
      <c r="R16" s="330"/>
      <c r="S16" s="330"/>
    </row>
    <row r="17" spans="1:20" s="320" customFormat="1" ht="6" customHeight="1" x14ac:dyDescent="0.15">
      <c r="A17" s="321"/>
      <c r="B17" s="322"/>
      <c r="C17" s="322"/>
      <c r="D17" s="323"/>
      <c r="E17" s="322"/>
      <c r="F17" s="324"/>
      <c r="G17" s="322"/>
      <c r="H17" s="325"/>
      <c r="I17" s="326"/>
      <c r="J17" s="325"/>
      <c r="K17" s="326"/>
      <c r="L17" s="325"/>
      <c r="M17" s="326"/>
      <c r="N17" s="325"/>
      <c r="O17" s="326"/>
      <c r="P17" s="107"/>
      <c r="Q17" s="318"/>
      <c r="R17" s="319"/>
      <c r="S17" s="319"/>
      <c r="T17" s="319"/>
    </row>
    <row r="18" spans="1:20" s="331" customFormat="1" ht="21" customHeight="1" x14ac:dyDescent="0.15">
      <c r="A18" s="312" t="str">
        <f>IFERROR(IF(HLOOKUP($P$5,RangeUnitsetsTESOL,Q18,FALSE)=0,"",HLOOKUP($P$5,RangeUnitsetsTESOL,Q18,FALSE)),"")</f>
        <v/>
      </c>
      <c r="B18" s="327" t="str">
        <f>IFERROR(IF(VLOOKUP($A18,TableHandbook[],2,FALSE)=0,"",VLOOKUP($A18,TableHandbook[],2,FALSE)),"")</f>
        <v/>
      </c>
      <c r="C18" s="327" t="str">
        <f>IFERROR(IF(VLOOKUP($A18,TableHandbook[],3,FALSE)=0,"",VLOOKUP($A18,TableHandbook[],3,FALSE)),"")</f>
        <v/>
      </c>
      <c r="D18" s="314" t="str">
        <f>IFERROR(IF(VLOOKUP($A18,TableHandbook[],4,FALSE)=0,"",VLOOKUP($A18,TableHandbook[],4,FALSE)),"")</f>
        <v/>
      </c>
      <c r="E18" s="313" t="str">
        <f>IF(A18="","",VLOOKUP($D$6,TableStudyPeriods[],5,FALSE))</f>
        <v/>
      </c>
      <c r="F18" s="315" t="str">
        <f>IFERROR(IF(VLOOKUP($A18,TableHandbook[],6,FALSE)=0,"",VLOOKUP($A18,TableHandbook[],6,FALSE)),"")</f>
        <v/>
      </c>
      <c r="G18" s="327" t="str">
        <f>IFERROR(IF(VLOOKUP($A18,TableHandbook[],5,FALSE)=0,"",VLOOKUP($A18,TableHandbook[],5,FALSE)),"")</f>
        <v/>
      </c>
      <c r="H18" s="328" t="str">
        <f>IFERROR(VLOOKUP($A18,TableHandbook[],H$2,FALSE),"")</f>
        <v/>
      </c>
      <c r="I18" s="329" t="str">
        <f>IFERROR(VLOOKUP($A18,TableHandbook[],I$2,FALSE),"")</f>
        <v/>
      </c>
      <c r="J18" s="328" t="str">
        <f>IFERROR(VLOOKUP($A18,TableHandbook[],J$2,FALSE),"")</f>
        <v/>
      </c>
      <c r="K18" s="329" t="str">
        <f>IFERROR(VLOOKUP($A18,TableHandbook[],K$2,FALSE),"")</f>
        <v/>
      </c>
      <c r="L18" s="328" t="str">
        <f>IFERROR(VLOOKUP($A18,TableHandbook[],L$2,FALSE),"")</f>
        <v/>
      </c>
      <c r="M18" s="329" t="str">
        <f>IFERROR(VLOOKUP($A18,TableHandbook[],M$2,FALSE),"")</f>
        <v/>
      </c>
      <c r="N18" s="328" t="str">
        <f>IFERROR(VLOOKUP($A18,TableHandbook[],N$2,FALSE),"")</f>
        <v/>
      </c>
      <c r="O18" s="329" t="str">
        <f>IFERROR(VLOOKUP($A18,TableHandbook[],O$2,FALSE),"")</f>
        <v/>
      </c>
      <c r="P18" s="24"/>
      <c r="Q18" s="318">
        <v>8</v>
      </c>
      <c r="R18" s="330"/>
      <c r="S18" s="330"/>
    </row>
    <row r="19" spans="1:20" s="331" customFormat="1" ht="21" customHeight="1" x14ac:dyDescent="0.15">
      <c r="A19" s="312" t="str">
        <f>IFERROR(IF(HLOOKUP($P$5,RangeUnitsetsTESOL,Q19,FALSE)=0,"",HLOOKUP($P$5,RangeUnitsetsTESOL,Q19,FALSE)),"")</f>
        <v/>
      </c>
      <c r="B19" s="327" t="str">
        <f>IFERROR(IF(VLOOKUP($A19,TableHandbook[],2,FALSE)=0,"",VLOOKUP($A19,TableHandbook[],2,FALSE)),"")</f>
        <v/>
      </c>
      <c r="C19" s="327" t="str">
        <f>IFERROR(IF(VLOOKUP($A19,TableHandbook[],3,FALSE)=0,"",VLOOKUP($A19,TableHandbook[],3,FALSE)),"")</f>
        <v/>
      </c>
      <c r="D19" s="332" t="str">
        <f>IFERROR(IF(VLOOKUP($A19,TableHandbook[],4,FALSE)=0,"",VLOOKUP($A19,TableHandbook[],4,FALSE)),"")</f>
        <v/>
      </c>
      <c r="E19" s="327" t="str">
        <f>IF(OR(A19="",A19="-"),"",E18)</f>
        <v/>
      </c>
      <c r="F19" s="315" t="str">
        <f>IFERROR(IF(VLOOKUP($A19,TableHandbook[],6,FALSE)=0,"",VLOOKUP($A19,TableHandbook[],6,FALSE)),"")</f>
        <v/>
      </c>
      <c r="G19" s="327" t="str">
        <f>IFERROR(IF(VLOOKUP($A19,TableHandbook[],5,FALSE)=0,"",VLOOKUP($A19,TableHandbook[],5,FALSE)),"")</f>
        <v/>
      </c>
      <c r="H19" s="328" t="str">
        <f>IFERROR(VLOOKUP($A19,TableHandbook[],H$2,FALSE),"")</f>
        <v/>
      </c>
      <c r="I19" s="329" t="str">
        <f>IFERROR(VLOOKUP($A19,TableHandbook[],I$2,FALSE),"")</f>
        <v/>
      </c>
      <c r="J19" s="328" t="str">
        <f>IFERROR(VLOOKUP($A19,TableHandbook[],J$2,FALSE),"")</f>
        <v/>
      </c>
      <c r="K19" s="329" t="str">
        <f>IFERROR(VLOOKUP($A19,TableHandbook[],K$2,FALSE),"")</f>
        <v/>
      </c>
      <c r="L19" s="328" t="str">
        <f>IFERROR(VLOOKUP($A19,TableHandbook[],L$2,FALSE),"")</f>
        <v/>
      </c>
      <c r="M19" s="329" t="str">
        <f>IFERROR(VLOOKUP($A19,TableHandbook[],M$2,FALSE),"")</f>
        <v/>
      </c>
      <c r="N19" s="328" t="str">
        <f>IFERROR(VLOOKUP($A19,TableHandbook[],N$2,FALSE),"")</f>
        <v/>
      </c>
      <c r="O19" s="329" t="str">
        <f>IFERROR(VLOOKUP($A19,TableHandbook[],O$2,FALSE),"")</f>
        <v/>
      </c>
      <c r="P19" s="24"/>
      <c r="Q19" s="318">
        <v>9</v>
      </c>
      <c r="R19" s="330"/>
      <c r="S19" s="330"/>
    </row>
    <row r="20" spans="1:20" s="308" customFormat="1" ht="31.5" x14ac:dyDescent="0.25">
      <c r="A20" s="301" t="s">
        <v>33</v>
      </c>
      <c r="B20" s="301"/>
      <c r="C20" s="301"/>
      <c r="D20" s="333" t="s">
        <v>3</v>
      </c>
      <c r="E20" s="309" t="s">
        <v>21</v>
      </c>
      <c r="F20" s="301" t="s">
        <v>22</v>
      </c>
      <c r="G20" s="301" t="s">
        <v>23</v>
      </c>
      <c r="H20" s="310" t="str">
        <f>H8</f>
        <v>SSP1 BEN</v>
      </c>
      <c r="I20" s="311" t="str">
        <f t="shared" ref="I20:P20" si="0">I8</f>
        <v>SSP1 FO</v>
      </c>
      <c r="J20" s="310" t="str">
        <f t="shared" si="0"/>
        <v>SSP2 BEN</v>
      </c>
      <c r="K20" s="311" t="str">
        <f t="shared" si="0"/>
        <v>SSP2 FO</v>
      </c>
      <c r="L20" s="310" t="str">
        <f t="shared" si="0"/>
        <v>SSP3 BEN</v>
      </c>
      <c r="M20" s="311" t="str">
        <f t="shared" si="0"/>
        <v>SSP3 FO</v>
      </c>
      <c r="N20" s="310" t="str">
        <f t="shared" si="0"/>
        <v>SSP4 BEN</v>
      </c>
      <c r="O20" s="311" t="str">
        <f t="shared" si="0"/>
        <v>SSP4 FO</v>
      </c>
      <c r="P20" s="301" t="str">
        <f t="shared" si="0"/>
        <v>Notes / Progress</v>
      </c>
      <c r="Q20" s="334"/>
      <c r="R20" s="307"/>
      <c r="S20" s="307"/>
    </row>
    <row r="21" spans="1:20" s="320" customFormat="1" ht="21" customHeight="1" x14ac:dyDescent="0.15">
      <c r="A21" s="312" t="str">
        <f>IFERROR(IF(HLOOKUP($P$5,RangeUnitsetsTESOL,Q21,FALSE)=0,"",HLOOKUP($P$5,RangeUnitsetsTESOL,Q21,FALSE)),"")</f>
        <v/>
      </c>
      <c r="B21" s="327" t="str">
        <f>IFERROR(IF(VLOOKUP($A21,TableHandbook[],2,FALSE)=0,"",VLOOKUP($A21,TableHandbook[],2,FALSE)),"")</f>
        <v/>
      </c>
      <c r="C21" s="327" t="str">
        <f>IFERROR(IF(VLOOKUP($A21,TableHandbook[],3,FALSE)=0,"",VLOOKUP($A21,TableHandbook[],3,FALSE)),"")</f>
        <v/>
      </c>
      <c r="D21" s="335" t="str">
        <f>IFERROR(IF(VLOOKUP($A21,TableHandbook[],4,FALSE)=0,"",VLOOKUP($A21,TableHandbook[],4,FALSE)),"")</f>
        <v/>
      </c>
      <c r="E21" s="327" t="str">
        <f>IF(A21="","",VLOOKUP($D$6,TableStudyPeriods[],2,FALSE))</f>
        <v/>
      </c>
      <c r="F21" s="315" t="str">
        <f>IFERROR(IF(VLOOKUP($A21,TableHandbook[],6,FALSE)=0,"",VLOOKUP($A21,TableHandbook[],6,FALSE)),"")</f>
        <v/>
      </c>
      <c r="G21" s="313" t="str">
        <f>IFERROR(IF(VLOOKUP($A21,TableHandbook[],5,FALSE)=0,"",VLOOKUP($A21,TableHandbook[],5,FALSE)),"")</f>
        <v/>
      </c>
      <c r="H21" s="316" t="str">
        <f>IFERROR(VLOOKUP($A21,TableHandbook[],H$2,FALSE),"")</f>
        <v/>
      </c>
      <c r="I21" s="317" t="str">
        <f>IFERROR(VLOOKUP($A21,TableHandbook[],I$2,FALSE),"")</f>
        <v/>
      </c>
      <c r="J21" s="316" t="str">
        <f>IFERROR(VLOOKUP($A21,TableHandbook[],J$2,FALSE),"")</f>
        <v/>
      </c>
      <c r="K21" s="317" t="str">
        <f>IFERROR(VLOOKUP($A21,TableHandbook[],K$2,FALSE),"")</f>
        <v/>
      </c>
      <c r="L21" s="316" t="str">
        <f>IFERROR(VLOOKUP($A21,TableHandbook[],L$2,FALSE),"")</f>
        <v/>
      </c>
      <c r="M21" s="317" t="str">
        <f>IFERROR(VLOOKUP($A21,TableHandbook[],M$2,FALSE),"")</f>
        <v/>
      </c>
      <c r="N21" s="316" t="str">
        <f>IFERROR(VLOOKUP($A21,TableHandbook[],N$2,FALSE),"")</f>
        <v/>
      </c>
      <c r="O21" s="317" t="str">
        <f>IFERROR(VLOOKUP($A21,TableHandbook[],O$2,FALSE),"")</f>
        <v/>
      </c>
      <c r="P21" s="23"/>
      <c r="Q21" s="318">
        <v>10</v>
      </c>
      <c r="R21" s="319"/>
      <c r="S21" s="319"/>
    </row>
    <row r="22" spans="1:20" s="320" customFormat="1" ht="21" customHeight="1" x14ac:dyDescent="0.15">
      <c r="A22" s="312" t="str">
        <f>IFERROR(IF(HLOOKUP($P$5,RangeUnitsetsTESOL,Q22,FALSE)=0,"",HLOOKUP($P$5,RangeUnitsetsTESOL,Q22,FALSE)),"")</f>
        <v/>
      </c>
      <c r="B22" s="327" t="str">
        <f>IFERROR(IF(VLOOKUP($A22,TableHandbook[],2,FALSE)=0,"",VLOOKUP($A22,TableHandbook[],2,FALSE)),"")</f>
        <v/>
      </c>
      <c r="C22" s="327" t="str">
        <f>IFERROR(IF(VLOOKUP($A22,TableHandbook[],3,FALSE)=0,"",VLOOKUP($A22,TableHandbook[],3,FALSE)),"")</f>
        <v/>
      </c>
      <c r="D22" s="332" t="str">
        <f>IFERROR(IF(VLOOKUP($A22,TableHandbook[],4,FALSE)=0,"",VLOOKUP($A22,TableHandbook[],4,FALSE)),"")</f>
        <v/>
      </c>
      <c r="E22" s="327" t="str">
        <f>IF(OR(A22="",A22="-"),"",E21)</f>
        <v/>
      </c>
      <c r="F22" s="315" t="str">
        <f>IFERROR(IF(VLOOKUP($A22,TableHandbook[],6,FALSE)=0,"",VLOOKUP($A22,TableHandbook[],6,FALSE)),"")</f>
        <v/>
      </c>
      <c r="G22" s="313" t="str">
        <f>IFERROR(IF(VLOOKUP($A22,TableHandbook[],5,FALSE)=0,"",VLOOKUP($A22,TableHandbook[],5,FALSE)),"")</f>
        <v/>
      </c>
      <c r="H22" s="316" t="str">
        <f>IFERROR(VLOOKUP($A22,TableHandbook[],H$2,FALSE),"")</f>
        <v/>
      </c>
      <c r="I22" s="317" t="str">
        <f>IFERROR(VLOOKUP($A22,TableHandbook[],I$2,FALSE),"")</f>
        <v/>
      </c>
      <c r="J22" s="316" t="str">
        <f>IFERROR(VLOOKUP($A22,TableHandbook[],J$2,FALSE),"")</f>
        <v/>
      </c>
      <c r="K22" s="317" t="str">
        <f>IFERROR(VLOOKUP($A22,TableHandbook[],K$2,FALSE),"")</f>
        <v/>
      </c>
      <c r="L22" s="316" t="str">
        <f>IFERROR(VLOOKUP($A22,TableHandbook[],L$2,FALSE),"")</f>
        <v/>
      </c>
      <c r="M22" s="317" t="str">
        <f>IFERROR(VLOOKUP($A22,TableHandbook[],M$2,FALSE),"")</f>
        <v/>
      </c>
      <c r="N22" s="316" t="str">
        <f>IFERROR(VLOOKUP($A22,TableHandbook[],N$2,FALSE),"")</f>
        <v/>
      </c>
      <c r="O22" s="317" t="str">
        <f>IFERROR(VLOOKUP($A22,TableHandbook[],O$2,FALSE),"")</f>
        <v/>
      </c>
      <c r="P22" s="23"/>
      <c r="Q22" s="318">
        <v>11</v>
      </c>
      <c r="R22" s="319"/>
      <c r="S22" s="319"/>
    </row>
    <row r="23" spans="1:20" s="320" customFormat="1" ht="6" customHeight="1" x14ac:dyDescent="0.15">
      <c r="A23" s="321"/>
      <c r="B23" s="322"/>
      <c r="C23" s="322"/>
      <c r="D23" s="323"/>
      <c r="E23" s="322"/>
      <c r="F23" s="324"/>
      <c r="G23" s="322"/>
      <c r="H23" s="325"/>
      <c r="I23" s="326"/>
      <c r="J23" s="325"/>
      <c r="K23" s="326"/>
      <c r="L23" s="325"/>
      <c r="M23" s="326"/>
      <c r="N23" s="325"/>
      <c r="O23" s="326"/>
      <c r="P23" s="107"/>
      <c r="Q23" s="318"/>
      <c r="R23" s="319"/>
      <c r="S23" s="319"/>
      <c r="T23" s="319"/>
    </row>
    <row r="24" spans="1:20" s="320" customFormat="1" ht="21" customHeight="1" x14ac:dyDescent="0.15">
      <c r="A24" s="312" t="str">
        <f>IFERROR(IF(HLOOKUP($P$5,RangeUnitsetsTESOL,Q24,FALSE)=0,"",HLOOKUP($P$5,RangeUnitsetsTESOL,Q24,FALSE)),"")</f>
        <v/>
      </c>
      <c r="B24" s="327" t="str">
        <f>IFERROR(IF(VLOOKUP($A24,TableHandbook[],2,FALSE)=0,"",VLOOKUP($A24,TableHandbook[],2,FALSE)),"")</f>
        <v/>
      </c>
      <c r="C24" s="327" t="str">
        <f>IFERROR(IF(VLOOKUP($A24,TableHandbook[],3,FALSE)=0,"",VLOOKUP($A24,TableHandbook[],3,FALSE)),"")</f>
        <v/>
      </c>
      <c r="D24" s="332" t="str">
        <f>IFERROR(IF(VLOOKUP($A24,TableHandbook[],4,FALSE)=0,"",VLOOKUP($A24,TableHandbook[],4,FALSE)),"")</f>
        <v/>
      </c>
      <c r="E24" s="327" t="str">
        <f>IF(A24="","",VLOOKUP($D$6,TableStudyPeriods[],3,FALSE))</f>
        <v/>
      </c>
      <c r="F24" s="315" t="str">
        <f>IFERROR(IF(VLOOKUP($A24,TableHandbook[],6,FALSE)=0,"",VLOOKUP($A24,TableHandbook[],6,FALSE)),"")</f>
        <v/>
      </c>
      <c r="G24" s="313" t="str">
        <f>IFERROR(IF(VLOOKUP($A24,TableHandbook[],5,FALSE)=0,"",VLOOKUP($A24,TableHandbook[],5,FALSE)),"")</f>
        <v/>
      </c>
      <c r="H24" s="316" t="str">
        <f>IFERROR(VLOOKUP($A24,TableHandbook[],H$2,FALSE),"")</f>
        <v/>
      </c>
      <c r="I24" s="317" t="str">
        <f>IFERROR(VLOOKUP($A24,TableHandbook[],I$2,FALSE),"")</f>
        <v/>
      </c>
      <c r="J24" s="316" t="str">
        <f>IFERROR(VLOOKUP($A24,TableHandbook[],J$2,FALSE),"")</f>
        <v/>
      </c>
      <c r="K24" s="317" t="str">
        <f>IFERROR(VLOOKUP($A24,TableHandbook[],K$2,FALSE),"")</f>
        <v/>
      </c>
      <c r="L24" s="316" t="str">
        <f>IFERROR(VLOOKUP($A24,TableHandbook[],L$2,FALSE),"")</f>
        <v/>
      </c>
      <c r="M24" s="317" t="str">
        <f>IFERROR(VLOOKUP($A24,TableHandbook[],M$2,FALSE),"")</f>
        <v/>
      </c>
      <c r="N24" s="316" t="str">
        <f>IFERROR(VLOOKUP($A24,TableHandbook[],N$2,FALSE),"")</f>
        <v/>
      </c>
      <c r="O24" s="317" t="str">
        <f>IFERROR(VLOOKUP($A24,TableHandbook[],O$2,FALSE),"")</f>
        <v/>
      </c>
      <c r="P24" s="23"/>
      <c r="Q24" s="318">
        <v>12</v>
      </c>
      <c r="R24" s="319"/>
      <c r="S24" s="319"/>
    </row>
    <row r="25" spans="1:20" s="320" customFormat="1" ht="21" customHeight="1" x14ac:dyDescent="0.15">
      <c r="A25" s="312" t="str">
        <f>IFERROR(IF(HLOOKUP($P$5,RangeUnitsetsTESOL,Q25,FALSE)=0,"",HLOOKUP($P$5,RangeUnitsetsTESOL,Q25,FALSE)),"")</f>
        <v/>
      </c>
      <c r="B25" s="327" t="str">
        <f>IFERROR(IF(VLOOKUP($A25,TableHandbook[],2,FALSE)=0,"",VLOOKUP($A25,TableHandbook[],2,FALSE)),"")</f>
        <v/>
      </c>
      <c r="C25" s="327" t="str">
        <f>IFERROR(IF(VLOOKUP($A25,TableHandbook[],3,FALSE)=0,"",VLOOKUP($A25,TableHandbook[],3,FALSE)),"")</f>
        <v/>
      </c>
      <c r="D25" s="332" t="str">
        <f>IFERROR(IF(VLOOKUP($A25,TableHandbook[],4,FALSE)=0,"",VLOOKUP($A25,TableHandbook[],4,FALSE)),"")</f>
        <v/>
      </c>
      <c r="E25" s="327" t="str">
        <f>IF(OR(A25="",A25="-"),"",E24)</f>
        <v/>
      </c>
      <c r="F25" s="315" t="str">
        <f>IFERROR(IF(VLOOKUP($A25,TableHandbook[],6,FALSE)=0,"",VLOOKUP($A25,TableHandbook[],6,FALSE)),"")</f>
        <v/>
      </c>
      <c r="G25" s="313" t="str">
        <f>IFERROR(IF(VLOOKUP($A25,TableHandbook[],5,FALSE)=0,"",VLOOKUP($A25,TableHandbook[],5,FALSE)),"")</f>
        <v/>
      </c>
      <c r="H25" s="316" t="str">
        <f>IFERROR(VLOOKUP($A25,TableHandbook[],H$2,FALSE),"")</f>
        <v/>
      </c>
      <c r="I25" s="317" t="str">
        <f>IFERROR(VLOOKUP($A25,TableHandbook[],I$2,FALSE),"")</f>
        <v/>
      </c>
      <c r="J25" s="316" t="str">
        <f>IFERROR(VLOOKUP($A25,TableHandbook[],J$2,FALSE),"")</f>
        <v/>
      </c>
      <c r="K25" s="317" t="str">
        <f>IFERROR(VLOOKUP($A25,TableHandbook[],K$2,FALSE),"")</f>
        <v/>
      </c>
      <c r="L25" s="316" t="str">
        <f>IFERROR(VLOOKUP($A25,TableHandbook[],L$2,FALSE),"")</f>
        <v/>
      </c>
      <c r="M25" s="317" t="str">
        <f>IFERROR(VLOOKUP($A25,TableHandbook[],M$2,FALSE),"")</f>
        <v/>
      </c>
      <c r="N25" s="316" t="str">
        <f>IFERROR(VLOOKUP($A25,TableHandbook[],N$2,FALSE),"")</f>
        <v/>
      </c>
      <c r="O25" s="317" t="str">
        <f>IFERROR(VLOOKUP($A25,TableHandbook[],O$2,FALSE),"")</f>
        <v/>
      </c>
      <c r="P25" s="23"/>
      <c r="Q25" s="318">
        <v>13</v>
      </c>
      <c r="R25" s="319"/>
      <c r="S25" s="319"/>
    </row>
    <row r="26" spans="1:20" s="320" customFormat="1" ht="6" customHeight="1" x14ac:dyDescent="0.15">
      <c r="A26" s="321"/>
      <c r="B26" s="322"/>
      <c r="C26" s="322"/>
      <c r="D26" s="323"/>
      <c r="E26" s="322"/>
      <c r="F26" s="324"/>
      <c r="G26" s="322"/>
      <c r="H26" s="325"/>
      <c r="I26" s="326"/>
      <c r="J26" s="325"/>
      <c r="K26" s="326"/>
      <c r="L26" s="325"/>
      <c r="M26" s="326"/>
      <c r="N26" s="325"/>
      <c r="O26" s="326"/>
      <c r="P26" s="107"/>
      <c r="Q26" s="318"/>
      <c r="R26" s="319"/>
      <c r="S26" s="319"/>
      <c r="T26" s="319"/>
    </row>
    <row r="27" spans="1:20" s="320" customFormat="1" ht="21" customHeight="1" x14ac:dyDescent="0.15">
      <c r="A27" s="312" t="str">
        <f>IFERROR(IF(HLOOKUP($P$5,RangeUnitsetsTESOL,Q27,FALSE)=0,"",HLOOKUP($P$5,RangeUnitsetsTESOL,Q27,FALSE)),"")</f>
        <v/>
      </c>
      <c r="B27" s="327" t="str">
        <f>IFERROR(IF(VLOOKUP($A27,TableHandbook[],2,FALSE)=0,"",VLOOKUP($A27,TableHandbook[],2,FALSE)),"")</f>
        <v/>
      </c>
      <c r="C27" s="327" t="str">
        <f>IFERROR(IF(VLOOKUP($A27,TableHandbook[],3,FALSE)=0,"",VLOOKUP($A27,TableHandbook[],3,FALSE)),"")</f>
        <v/>
      </c>
      <c r="D27" s="332" t="str">
        <f>IFERROR(IF(VLOOKUP($A27,TableHandbook[],4,FALSE)=0,"",VLOOKUP($A27,TableHandbook[],4,FALSE)),"")</f>
        <v/>
      </c>
      <c r="E27" s="327" t="str">
        <f>IF(A27="","",VLOOKUP($D$6,TableStudyPeriods[],4,FALSE))</f>
        <v/>
      </c>
      <c r="F27" s="315" t="str">
        <f>IFERROR(IF(VLOOKUP($A27,TableHandbook[],6,FALSE)=0,"",VLOOKUP($A27,TableHandbook[],6,FALSE)),"")</f>
        <v/>
      </c>
      <c r="G27" s="313" t="str">
        <f>IFERROR(IF(VLOOKUP($A27,TableHandbook[],5,FALSE)=0,"",VLOOKUP($A27,TableHandbook[],5,FALSE)),"")</f>
        <v/>
      </c>
      <c r="H27" s="328" t="str">
        <f>IFERROR(VLOOKUP($A27,TableHandbook[],H$2,FALSE),"")</f>
        <v/>
      </c>
      <c r="I27" s="329" t="str">
        <f>IFERROR(VLOOKUP($A27,TableHandbook[],I$2,FALSE),"")</f>
        <v/>
      </c>
      <c r="J27" s="328" t="str">
        <f>IFERROR(VLOOKUP($A27,TableHandbook[],J$2,FALSE),"")</f>
        <v/>
      </c>
      <c r="K27" s="329" t="str">
        <f>IFERROR(VLOOKUP($A27,TableHandbook[],K$2,FALSE),"")</f>
        <v/>
      </c>
      <c r="L27" s="328" t="str">
        <f>IFERROR(VLOOKUP($A27,TableHandbook[],L$2,FALSE),"")</f>
        <v/>
      </c>
      <c r="M27" s="329" t="str">
        <f>IFERROR(VLOOKUP($A27,TableHandbook[],M$2,FALSE),"")</f>
        <v/>
      </c>
      <c r="N27" s="328" t="str">
        <f>IFERROR(VLOOKUP($A27,TableHandbook[],N$2,FALSE),"")</f>
        <v/>
      </c>
      <c r="O27" s="329" t="str">
        <f>IFERROR(VLOOKUP($A27,TableHandbook[],O$2,FALSE),"")</f>
        <v/>
      </c>
      <c r="P27" s="23"/>
      <c r="Q27" s="318">
        <v>14</v>
      </c>
      <c r="R27" s="319"/>
      <c r="S27" s="319"/>
    </row>
    <row r="28" spans="1:20" s="320" customFormat="1" ht="21" customHeight="1" x14ac:dyDescent="0.15">
      <c r="A28" s="312" t="str">
        <f>IFERROR(IF(HLOOKUP($P$5,RangeUnitsetsTESOL,Q28,FALSE)=0,"",HLOOKUP($P$5,RangeUnitsetsTESOL,Q28,FALSE)),"")</f>
        <v/>
      </c>
      <c r="B28" s="327" t="str">
        <f>IFERROR(IF(VLOOKUP($A28,TableHandbook[],2,FALSE)=0,"",VLOOKUP($A28,TableHandbook[],2,FALSE)),"")</f>
        <v/>
      </c>
      <c r="C28" s="327" t="str">
        <f>IFERROR(IF(VLOOKUP($A28,TableHandbook[],3,FALSE)=0,"",VLOOKUP($A28,TableHandbook[],3,FALSE)),"")</f>
        <v/>
      </c>
      <c r="D28" s="332" t="str">
        <f>IFERROR(IF(VLOOKUP($A28,TableHandbook[],4,FALSE)=0,"",VLOOKUP($A28,TableHandbook[],4,FALSE)),"")</f>
        <v/>
      </c>
      <c r="E28" s="327" t="str">
        <f>IF(OR(A28="",A28="-"),"",E27)</f>
        <v/>
      </c>
      <c r="F28" s="315" t="str">
        <f>IFERROR(IF(VLOOKUP($A28,TableHandbook[],6,FALSE)=0,"",VLOOKUP($A28,TableHandbook[],6,FALSE)),"")</f>
        <v/>
      </c>
      <c r="G28" s="313" t="str">
        <f>IFERROR(IF(VLOOKUP($A28,TableHandbook[],5,FALSE)=0,"",VLOOKUP($A28,TableHandbook[],5,FALSE)),"")</f>
        <v/>
      </c>
      <c r="H28" s="328" t="str">
        <f>IFERROR(VLOOKUP($A28,TableHandbook[],H$2,FALSE),"")</f>
        <v/>
      </c>
      <c r="I28" s="329" t="str">
        <f>IFERROR(VLOOKUP($A28,TableHandbook[],I$2,FALSE),"")</f>
        <v/>
      </c>
      <c r="J28" s="328" t="str">
        <f>IFERROR(VLOOKUP($A28,TableHandbook[],J$2,FALSE),"")</f>
        <v/>
      </c>
      <c r="K28" s="329" t="str">
        <f>IFERROR(VLOOKUP($A28,TableHandbook[],K$2,FALSE),"")</f>
        <v/>
      </c>
      <c r="L28" s="328" t="str">
        <f>IFERROR(VLOOKUP($A28,TableHandbook[],L$2,FALSE),"")</f>
        <v/>
      </c>
      <c r="M28" s="329" t="str">
        <f>IFERROR(VLOOKUP($A28,TableHandbook[],M$2,FALSE),"")</f>
        <v/>
      </c>
      <c r="N28" s="328" t="str">
        <f>IFERROR(VLOOKUP($A28,TableHandbook[],N$2,FALSE),"")</f>
        <v/>
      </c>
      <c r="O28" s="329" t="str">
        <f>IFERROR(VLOOKUP($A28,TableHandbook[],O$2,FALSE),"")</f>
        <v/>
      </c>
      <c r="P28" s="23"/>
      <c r="Q28" s="318">
        <v>15</v>
      </c>
      <c r="R28" s="319"/>
      <c r="S28" s="319"/>
    </row>
    <row r="29" spans="1:20" s="331" customFormat="1" ht="6" customHeight="1" x14ac:dyDescent="0.15">
      <c r="A29" s="321"/>
      <c r="B29" s="322"/>
      <c r="C29" s="322"/>
      <c r="D29" s="323"/>
      <c r="E29" s="322"/>
      <c r="F29" s="324"/>
      <c r="G29" s="322"/>
      <c r="H29" s="325"/>
      <c r="I29" s="326"/>
      <c r="J29" s="325"/>
      <c r="K29" s="326"/>
      <c r="L29" s="325"/>
      <c r="M29" s="326"/>
      <c r="N29" s="325"/>
      <c r="O29" s="326"/>
      <c r="P29" s="107"/>
      <c r="Q29" s="318"/>
      <c r="R29" s="330"/>
      <c r="S29" s="330"/>
    </row>
    <row r="30" spans="1:20" s="331" customFormat="1" ht="21" customHeight="1" x14ac:dyDescent="0.15">
      <c r="A30" s="312" t="str">
        <f>IFERROR(IF(HLOOKUP($P$5,RangeUnitsetsTESOL,Q30,FALSE)=0,"",HLOOKUP($P$5,RangeUnitsetsTESOL,Q30,FALSE)),"")</f>
        <v/>
      </c>
      <c r="B30" s="327" t="str">
        <f>IFERROR(IF(VLOOKUP($A30,TableHandbook[],2,FALSE)=0,"",VLOOKUP($A30,TableHandbook[],2,FALSE)),"")</f>
        <v/>
      </c>
      <c r="C30" s="327" t="str">
        <f>IFERROR(IF(VLOOKUP($A30,TableHandbook[],3,FALSE)=0,"",VLOOKUP($A30,TableHandbook[],3,FALSE)),"")</f>
        <v/>
      </c>
      <c r="D30" s="332" t="str">
        <f>IFERROR(IF(VLOOKUP($A30,TableHandbook[],4,FALSE)=0,"",VLOOKUP($A30,TableHandbook[],4,FALSE)),"")</f>
        <v/>
      </c>
      <c r="E30" s="327" t="str">
        <f>IF(A30="","",VLOOKUP($D$6,TableStudyPeriods[],5,FALSE))</f>
        <v/>
      </c>
      <c r="F30" s="315" t="str">
        <f>IFERROR(IF(VLOOKUP($A30,TableHandbook[],6,FALSE)=0,"",VLOOKUP($A30,TableHandbook[],6,FALSE)),"")</f>
        <v/>
      </c>
      <c r="G30" s="313" t="str">
        <f>IFERROR(IF(VLOOKUP($A30,TableHandbook[],5,FALSE)=0,"",VLOOKUP($A30,TableHandbook[],5,FALSE)),"")</f>
        <v/>
      </c>
      <c r="H30" s="328" t="str">
        <f>IFERROR(VLOOKUP($A30,TableHandbook[],H$2,FALSE),"")</f>
        <v/>
      </c>
      <c r="I30" s="329" t="str">
        <f>IFERROR(VLOOKUP($A30,TableHandbook[],I$2,FALSE),"")</f>
        <v/>
      </c>
      <c r="J30" s="328" t="str">
        <f>IFERROR(VLOOKUP($A30,TableHandbook[],J$2,FALSE),"")</f>
        <v/>
      </c>
      <c r="K30" s="329" t="str">
        <f>IFERROR(VLOOKUP($A30,TableHandbook[],K$2,FALSE),"")</f>
        <v/>
      </c>
      <c r="L30" s="328" t="str">
        <f>IFERROR(VLOOKUP($A30,TableHandbook[],L$2,FALSE),"")</f>
        <v/>
      </c>
      <c r="M30" s="329" t="str">
        <f>IFERROR(VLOOKUP($A30,TableHandbook[],M$2,FALSE),"")</f>
        <v/>
      </c>
      <c r="N30" s="328" t="str">
        <f>IFERROR(VLOOKUP($A30,TableHandbook[],N$2,FALSE),"")</f>
        <v/>
      </c>
      <c r="O30" s="329" t="str">
        <f>IFERROR(VLOOKUP($A30,TableHandbook[],O$2,FALSE),"")</f>
        <v/>
      </c>
      <c r="P30" s="23"/>
      <c r="Q30" s="318">
        <v>16</v>
      </c>
      <c r="R30" s="330"/>
      <c r="S30" s="330"/>
    </row>
    <row r="31" spans="1:20" s="331" customFormat="1" ht="21" customHeight="1" x14ac:dyDescent="0.15">
      <c r="A31" s="312" t="str">
        <f>IFERROR(IF(HLOOKUP($P$5,RangeUnitsetsTESOL,Q31,FALSE)=0,"",HLOOKUP($P$5,RangeUnitsetsTESOL,Q31,FALSE)),"")</f>
        <v/>
      </c>
      <c r="B31" s="327" t="str">
        <f>IFERROR(IF(VLOOKUP($A31,TableHandbook[],2,FALSE)=0,"",VLOOKUP($A31,TableHandbook[],2,FALSE)),"")</f>
        <v/>
      </c>
      <c r="C31" s="327" t="str">
        <f>IFERROR(IF(VLOOKUP($A31,TableHandbook[],3,FALSE)=0,"",VLOOKUP($A31,TableHandbook[],3,FALSE)),"")</f>
        <v/>
      </c>
      <c r="D31" s="332" t="str">
        <f>IFERROR(IF(VLOOKUP($A31,TableHandbook[],4,FALSE)=0,"",VLOOKUP($A31,TableHandbook[],4,FALSE)),"")</f>
        <v/>
      </c>
      <c r="E31" s="313" t="str">
        <f>IF(OR(A31="",A31="-"),"",E30)</f>
        <v/>
      </c>
      <c r="F31" s="315" t="str">
        <f>IFERROR(IF(VLOOKUP($A31,TableHandbook[],6,FALSE)=0,"",VLOOKUP($A31,TableHandbook[],6,FALSE)),"")</f>
        <v/>
      </c>
      <c r="G31" s="313" t="str">
        <f>IFERROR(IF(VLOOKUP($A31,TableHandbook[],5,FALSE)=0,"",VLOOKUP($A31,TableHandbook[],5,FALSE)),"")</f>
        <v/>
      </c>
      <c r="H31" s="328" t="str">
        <f>IFERROR(VLOOKUP($A31,TableHandbook[],H$2,FALSE),"")</f>
        <v/>
      </c>
      <c r="I31" s="329" t="str">
        <f>IFERROR(VLOOKUP($A31,TableHandbook[],I$2,FALSE),"")</f>
        <v/>
      </c>
      <c r="J31" s="328" t="str">
        <f>IFERROR(VLOOKUP($A31,TableHandbook[],J$2,FALSE),"")</f>
        <v/>
      </c>
      <c r="K31" s="329" t="str">
        <f>IFERROR(VLOOKUP($A31,TableHandbook[],K$2,FALSE),"")</f>
        <v/>
      </c>
      <c r="L31" s="328" t="str">
        <f>IFERROR(VLOOKUP($A31,TableHandbook[],L$2,FALSE),"")</f>
        <v/>
      </c>
      <c r="M31" s="329" t="str">
        <f>IFERROR(VLOOKUP($A31,TableHandbook[],M$2,FALSE),"")</f>
        <v/>
      </c>
      <c r="N31" s="328" t="str">
        <f>IFERROR(VLOOKUP($A31,TableHandbook[],N$2,FALSE),"")</f>
        <v/>
      </c>
      <c r="O31" s="329" t="str">
        <f>IFERROR(VLOOKUP($A31,TableHandbook[],O$2,FALSE),"")</f>
        <v/>
      </c>
      <c r="P31" s="23"/>
      <c r="Q31" s="318">
        <v>17</v>
      </c>
      <c r="R31" s="330"/>
      <c r="S31" s="330"/>
    </row>
    <row r="32" spans="1:20" ht="15" customHeight="1" x14ac:dyDescent="0.25">
      <c r="A32" s="336"/>
      <c r="B32" s="336"/>
      <c r="C32" s="336"/>
      <c r="D32" s="337"/>
      <c r="E32" s="337"/>
      <c r="F32" s="338"/>
      <c r="G32" s="338"/>
      <c r="H32" s="338"/>
      <c r="I32" s="338"/>
      <c r="J32" s="338"/>
      <c r="K32" s="338"/>
      <c r="L32" s="338"/>
      <c r="M32" s="338"/>
      <c r="N32" s="338"/>
      <c r="O32" s="338"/>
      <c r="P32" s="338"/>
    </row>
    <row r="33" spans="1:19" ht="35.25" customHeight="1" x14ac:dyDescent="0.25">
      <c r="A33" s="339" t="s">
        <v>34</v>
      </c>
      <c r="B33" s="339"/>
      <c r="C33" s="339"/>
      <c r="D33" s="339"/>
      <c r="E33" s="339"/>
      <c r="F33" s="339"/>
      <c r="G33" s="339"/>
      <c r="H33" s="339"/>
      <c r="I33" s="339"/>
      <c r="J33" s="339"/>
      <c r="K33" s="339"/>
      <c r="L33" s="339"/>
      <c r="M33" s="339"/>
      <c r="N33" s="339"/>
      <c r="O33" s="339"/>
      <c r="P33" s="339"/>
    </row>
    <row r="34" spans="1:19" s="341" customFormat="1" ht="17.25" x14ac:dyDescent="0.2">
      <c r="A34" s="66" t="s">
        <v>35</v>
      </c>
      <c r="B34" s="66"/>
      <c r="C34" s="66"/>
      <c r="D34" s="67"/>
      <c r="E34" s="67"/>
      <c r="F34" s="67"/>
      <c r="G34" s="67"/>
      <c r="H34" s="67"/>
      <c r="I34" s="67"/>
      <c r="J34" s="67"/>
      <c r="K34" s="67"/>
      <c r="L34" s="67"/>
      <c r="M34" s="67"/>
      <c r="N34" s="67"/>
      <c r="O34" s="67"/>
      <c r="P34" s="67"/>
      <c r="Q34" s="340"/>
      <c r="R34" s="340"/>
      <c r="S34" s="340"/>
    </row>
    <row r="35" spans="1:19" x14ac:dyDescent="0.25">
      <c r="A35" s="342" t="s">
        <v>36</v>
      </c>
      <c r="B35" s="342"/>
      <c r="C35" s="342"/>
      <c r="D35" s="342"/>
      <c r="E35" s="343"/>
      <c r="F35" s="338"/>
      <c r="G35" s="344"/>
      <c r="H35" s="344"/>
      <c r="I35" s="344"/>
      <c r="J35" s="344"/>
      <c r="K35" s="344"/>
      <c r="L35" s="344"/>
      <c r="M35" s="344"/>
      <c r="N35" s="344"/>
      <c r="O35" s="344"/>
      <c r="P35" s="344" t="s">
        <v>37</v>
      </c>
    </row>
  </sheetData>
  <sheetProtection algorithmName="SHA-512" hashValue="OqftWisESYJ0EnHwRYoUOXoC2msqZRBsYZ6hblLec0ifwWFgqokhaGBSANZifYu+rsJCCaCfk3qAjMDjJ21s0A==" saltValue="gfxuokyA6+O98NPVeGPn6w==" spinCount="100000" sheet="1" objects="1" scenarios="1"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49"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63" t="str">
        <f>IFERROR(VLOOKUP($A24,TableHandbook[],H$2,FALSE),"")</f>
        <v/>
      </c>
      <c r="I24" s="264" t="str">
        <f>IFERROR(VLOOKUP($A24,TableHandbook[],I$2,FALSE),"")</f>
        <v/>
      </c>
      <c r="J24" s="265" t="str">
        <f>IFERROR(VLOOKUP($A24,TableHandbook[],J$2,FALSE),"")</f>
        <v/>
      </c>
      <c r="K24" s="264" t="str">
        <f>IFERROR(VLOOKUP($A24,TableHandbook[],K$2,FALSE),"")</f>
        <v/>
      </c>
      <c r="L24" s="265" t="str">
        <f>IFERROR(VLOOKUP($A24,TableHandbook[],L$2,FALSE),"")</f>
        <v/>
      </c>
      <c r="M24" s="264" t="str">
        <f>IFERROR(VLOOKUP($A24,TableHandbook[],M$2,FALSE),"")</f>
        <v/>
      </c>
      <c r="N24" s="265" t="str">
        <f>IFERROR(VLOOKUP($A24,TableHandbook[],N$2,FALSE),"")</f>
        <v/>
      </c>
      <c r="O24" s="264"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66" t="str">
        <f>IFERROR(VLOOKUP($A25,TableHandbook[],H$2,FALSE),"")</f>
        <v/>
      </c>
      <c r="I25" s="267" t="str">
        <f>IFERROR(VLOOKUP($A25,TableHandbook[],I$2,FALSE),"")</f>
        <v/>
      </c>
      <c r="J25" s="268" t="str">
        <f>IFERROR(VLOOKUP($A25,TableHandbook[],J$2,FALSE),"")</f>
        <v/>
      </c>
      <c r="K25" s="267" t="str">
        <f>IFERROR(VLOOKUP($A25,TableHandbook[],K$2,FALSE),"")</f>
        <v/>
      </c>
      <c r="L25" s="268" t="str">
        <f>IFERROR(VLOOKUP($A25,TableHandbook[],L$2,FALSE),"")</f>
        <v/>
      </c>
      <c r="M25" s="267" t="str">
        <f>IFERROR(VLOOKUP($A25,TableHandbook[],M$2,FALSE),"")</f>
        <v/>
      </c>
      <c r="N25" s="268" t="str">
        <f>IFERROR(VLOOKUP($A25,TableHandbook[],N$2,FALSE),"")</f>
        <v/>
      </c>
      <c r="O25" s="267"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66" t="str">
        <f>IFERROR(VLOOKUP($A26,TableHandbook[],H$2,FALSE),"")</f>
        <v/>
      </c>
      <c r="I26" s="267" t="str">
        <f>IFERROR(VLOOKUP($A26,TableHandbook[],I$2,FALSE),"")</f>
        <v/>
      </c>
      <c r="J26" s="268" t="str">
        <f>IFERROR(VLOOKUP($A26,TableHandbook[],J$2,FALSE),"")</f>
        <v/>
      </c>
      <c r="K26" s="267" t="str">
        <f>IFERROR(VLOOKUP($A26,TableHandbook[],K$2,FALSE),"")</f>
        <v/>
      </c>
      <c r="L26" s="268" t="str">
        <f>IFERROR(VLOOKUP($A26,TableHandbook[],L$2,FALSE),"")</f>
        <v/>
      </c>
      <c r="M26" s="267" t="str">
        <f>IFERROR(VLOOKUP($A26,TableHandbook[],M$2,FALSE),"")</f>
        <v/>
      </c>
      <c r="N26" s="268" t="str">
        <f>IFERROR(VLOOKUP($A26,TableHandbook[],N$2,FALSE),"")</f>
        <v/>
      </c>
      <c r="O26" s="267"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66" t="str">
        <f>IFERROR(VLOOKUP($A27,TableHandbook[],H$2,FALSE),"")</f>
        <v/>
      </c>
      <c r="I27" s="267" t="str">
        <f>IFERROR(VLOOKUP($A27,TableHandbook[],I$2,FALSE),"")</f>
        <v/>
      </c>
      <c r="J27" s="268" t="str">
        <f>IFERROR(VLOOKUP($A27,TableHandbook[],J$2,FALSE),"")</f>
        <v/>
      </c>
      <c r="K27" s="267" t="str">
        <f>IFERROR(VLOOKUP($A27,TableHandbook[],K$2,FALSE),"")</f>
        <v/>
      </c>
      <c r="L27" s="268" t="str">
        <f>IFERROR(VLOOKUP($A27,TableHandbook[],L$2,FALSE),"")</f>
        <v/>
      </c>
      <c r="M27" s="267" t="str">
        <f>IFERROR(VLOOKUP($A27,TableHandbook[],M$2,FALSE),"")</f>
        <v/>
      </c>
      <c r="N27" s="268" t="str">
        <f>IFERROR(VLOOKUP($A27,TableHandbook[],N$2,FALSE),"")</f>
        <v/>
      </c>
      <c r="O27" s="267"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63" t="str">
        <f>IFERROR(VLOOKUP($A28,TableHandbook[],H$2,FALSE),"")</f>
        <v/>
      </c>
      <c r="I28" s="264" t="str">
        <f>IFERROR(VLOOKUP($A28,TableHandbook[],I$2,FALSE),"")</f>
        <v/>
      </c>
      <c r="J28" s="265" t="str">
        <f>IFERROR(VLOOKUP($A28,TableHandbook[],J$2,FALSE),"")</f>
        <v/>
      </c>
      <c r="K28" s="264" t="str">
        <f>IFERROR(VLOOKUP($A28,TableHandbook[],K$2,FALSE),"")</f>
        <v/>
      </c>
      <c r="L28" s="265" t="str">
        <f>IFERROR(VLOOKUP($A28,TableHandbook[],L$2,FALSE),"")</f>
        <v/>
      </c>
      <c r="M28" s="264" t="str">
        <f>IFERROR(VLOOKUP($A28,TableHandbook[],M$2,FALSE),"")</f>
        <v/>
      </c>
      <c r="N28" s="265" t="str">
        <f>IFERROR(VLOOKUP($A28,TableHandbook[],N$2,FALSE),"")</f>
        <v/>
      </c>
      <c r="O28" s="264"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63" t="str">
        <f>IFERROR(VLOOKUP($A29,TableHandbook[],H$2,FALSE),"")</f>
        <v/>
      </c>
      <c r="I29" s="264" t="str">
        <f>IFERROR(VLOOKUP($A29,TableHandbook[],I$2,FALSE),"")</f>
        <v/>
      </c>
      <c r="J29" s="265" t="str">
        <f>IFERROR(VLOOKUP($A29,TableHandbook[],J$2,FALSE),"")</f>
        <v/>
      </c>
      <c r="K29" s="264" t="str">
        <f>IFERROR(VLOOKUP($A29,TableHandbook[],K$2,FALSE),"")</f>
        <v/>
      </c>
      <c r="L29" s="265" t="str">
        <f>IFERROR(VLOOKUP($A29,TableHandbook[],L$2,FALSE),"")</f>
        <v/>
      </c>
      <c r="M29" s="264" t="str">
        <f>IFERROR(VLOOKUP($A29,TableHandbook[],M$2,FALSE),"")</f>
        <v/>
      </c>
      <c r="N29" s="265" t="str">
        <f>IFERROR(VLOOKUP($A29,TableHandbook[],N$2,FALSE),"")</f>
        <v/>
      </c>
      <c r="O29" s="264"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63" t="str">
        <f>IFERROR(VLOOKUP($A30,TableHandbook[],H$2,FALSE),"")</f>
        <v/>
      </c>
      <c r="I30" s="264" t="str">
        <f>IFERROR(VLOOKUP($A30,TableHandbook[],I$2,FALSE),"")</f>
        <v/>
      </c>
      <c r="J30" s="265" t="str">
        <f>IFERROR(VLOOKUP($A30,TableHandbook[],J$2,FALSE),"")</f>
        <v/>
      </c>
      <c r="K30" s="264" t="str">
        <f>IFERROR(VLOOKUP($A30,TableHandbook[],K$2,FALSE),"")</f>
        <v/>
      </c>
      <c r="L30" s="265" t="str">
        <f>IFERROR(VLOOKUP($A30,TableHandbook[],L$2,FALSE),"")</f>
        <v/>
      </c>
      <c r="M30" s="264" t="str">
        <f>IFERROR(VLOOKUP($A30,TableHandbook[],M$2,FALSE),"")</f>
        <v/>
      </c>
      <c r="N30" s="265" t="str">
        <f>IFERROR(VLOOKUP($A30,TableHandbook[],N$2,FALSE),"")</f>
        <v/>
      </c>
      <c r="O30" s="264"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63" t="str">
        <f>IFERROR(VLOOKUP($A31,TableHandbook[],H$2,FALSE),"")</f>
        <v/>
      </c>
      <c r="I31" s="264" t="str">
        <f>IFERROR(VLOOKUP($A31,TableHandbook[],I$2,FALSE),"")</f>
        <v/>
      </c>
      <c r="J31" s="265" t="str">
        <f>IFERROR(VLOOKUP($A31,TableHandbook[],J$2,FALSE),"")</f>
        <v/>
      </c>
      <c r="K31" s="264" t="str">
        <f>IFERROR(VLOOKUP($A31,TableHandbook[],K$2,FALSE),"")</f>
        <v/>
      </c>
      <c r="L31" s="265" t="str">
        <f>IFERROR(VLOOKUP($A31,TableHandbook[],L$2,FALSE),"")</f>
        <v/>
      </c>
      <c r="M31" s="264" t="str">
        <f>IFERROR(VLOOKUP($A31,TableHandbook[],M$2,FALSE),"")</f>
        <v/>
      </c>
      <c r="N31" s="265" t="str">
        <f>IFERROR(VLOOKUP($A31,TableHandbook[],N$2,FALSE),"")</f>
        <v/>
      </c>
      <c r="O31" s="264"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66" t="str">
        <f>IFERROR(VLOOKUP($A32,TableHandbook[],H$2,FALSE),"")</f>
        <v/>
      </c>
      <c r="I32" s="267" t="str">
        <f>IFERROR(VLOOKUP($A32,TableHandbook[],I$2,FALSE),"")</f>
        <v/>
      </c>
      <c r="J32" s="268" t="str">
        <f>IFERROR(VLOOKUP($A32,TableHandbook[],J$2,FALSE),"")</f>
        <v/>
      </c>
      <c r="K32" s="267" t="str">
        <f>IFERROR(VLOOKUP($A32,TableHandbook[],K$2,FALSE),"")</f>
        <v/>
      </c>
      <c r="L32" s="268" t="str">
        <f>IFERROR(VLOOKUP($A32,TableHandbook[],L$2,FALSE),"")</f>
        <v/>
      </c>
      <c r="M32" s="267" t="str">
        <f>IFERROR(VLOOKUP($A32,TableHandbook[],M$2,FALSE),"")</f>
        <v/>
      </c>
      <c r="N32" s="268" t="str">
        <f>IFERROR(VLOOKUP($A32,TableHandbook[],N$2,FALSE),"")</f>
        <v/>
      </c>
      <c r="O32" s="267"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66" t="str">
        <f>IFERROR(VLOOKUP($A33,TableHandbook[],H$2,FALSE),"")</f>
        <v/>
      </c>
      <c r="I33" s="267" t="str">
        <f>IFERROR(VLOOKUP($A33,TableHandbook[],I$2,FALSE),"")</f>
        <v/>
      </c>
      <c r="J33" s="268" t="str">
        <f>IFERROR(VLOOKUP($A33,TableHandbook[],J$2,FALSE),"")</f>
        <v/>
      </c>
      <c r="K33" s="267" t="str">
        <f>IFERROR(VLOOKUP($A33,TableHandbook[],K$2,FALSE),"")</f>
        <v/>
      </c>
      <c r="L33" s="268" t="str">
        <f>IFERROR(VLOOKUP($A33,TableHandbook[],L$2,FALSE),"")</f>
        <v/>
      </c>
      <c r="M33" s="267" t="str">
        <f>IFERROR(VLOOKUP($A33,TableHandbook[],M$2,FALSE),"")</f>
        <v/>
      </c>
      <c r="N33" s="268" t="str">
        <f>IFERROR(VLOOKUP($A33,TableHandbook[],N$2,FALSE),"")</f>
        <v/>
      </c>
      <c r="O33" s="267"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7" sqref="D7"/>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50"/>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54" t="s">
        <v>55</v>
      </c>
      <c r="C4" s="254" t="s">
        <v>56</v>
      </c>
      <c r="D4" s="255">
        <v>44197</v>
      </c>
      <c r="E4" s="251">
        <v>4</v>
      </c>
      <c r="F4" s="252">
        <v>45658</v>
      </c>
      <c r="G4" s="104" t="s">
        <v>57</v>
      </c>
      <c r="H4" s="253"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54" t="s">
        <v>69</v>
      </c>
      <c r="C5" s="254" t="s">
        <v>56</v>
      </c>
      <c r="D5" s="255">
        <v>43466</v>
      </c>
      <c r="E5" s="254">
        <v>3</v>
      </c>
      <c r="F5" s="255">
        <v>44197</v>
      </c>
      <c r="G5" s="104" t="s">
        <v>57</v>
      </c>
      <c r="H5" s="254"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54" t="s">
        <v>79</v>
      </c>
      <c r="C6" s="254" t="s">
        <v>80</v>
      </c>
      <c r="D6" s="255">
        <v>42736</v>
      </c>
      <c r="E6" s="254">
        <v>4</v>
      </c>
      <c r="F6" s="255">
        <v>44562</v>
      </c>
      <c r="G6" s="104" t="s">
        <v>57</v>
      </c>
      <c r="H6" s="253"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54" t="s">
        <v>83</v>
      </c>
      <c r="C7" s="254" t="s">
        <v>56</v>
      </c>
      <c r="D7" s="255">
        <v>45292</v>
      </c>
      <c r="E7" s="254">
        <v>1</v>
      </c>
      <c r="F7" s="255">
        <v>45292</v>
      </c>
      <c r="G7" s="118" t="s">
        <v>84</v>
      </c>
      <c r="H7" s="254"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54" t="s">
        <v>83</v>
      </c>
      <c r="C8" s="254" t="s">
        <v>56</v>
      </c>
      <c r="D8" s="255">
        <v>45292</v>
      </c>
      <c r="E8" s="254">
        <v>1</v>
      </c>
      <c r="F8" s="255">
        <v>45292</v>
      </c>
      <c r="G8" s="118" t="s">
        <v>84</v>
      </c>
      <c r="H8" s="254"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54" t="s">
        <v>93</v>
      </c>
      <c r="C9" s="254" t="s">
        <v>94</v>
      </c>
      <c r="D9" s="255">
        <v>43647</v>
      </c>
      <c r="E9" s="254">
        <v>12</v>
      </c>
      <c r="F9" s="255">
        <v>44927</v>
      </c>
      <c r="G9" s="104" t="s">
        <v>84</v>
      </c>
      <c r="H9" s="253"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54" t="s">
        <v>97</v>
      </c>
      <c r="C10" s="254" t="s">
        <v>98</v>
      </c>
      <c r="D10" s="255">
        <v>44562</v>
      </c>
      <c r="E10" s="251">
        <v>4</v>
      </c>
      <c r="F10" s="252">
        <v>45474</v>
      </c>
      <c r="G10" s="104" t="s">
        <v>84</v>
      </c>
      <c r="H10" s="253"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4" t="s">
        <v>102</v>
      </c>
      <c r="C11" s="254" t="s">
        <v>80</v>
      </c>
      <c r="D11" s="255">
        <v>44562</v>
      </c>
      <c r="E11" s="251">
        <v>8</v>
      </c>
      <c r="F11" s="252">
        <v>45474</v>
      </c>
      <c r="G11" s="104" t="s">
        <v>103</v>
      </c>
      <c r="H11" s="253"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54" t="s">
        <v>106</v>
      </c>
      <c r="C12" s="254" t="s">
        <v>80</v>
      </c>
      <c r="D12" s="255">
        <v>44562</v>
      </c>
      <c r="E12" s="254">
        <v>2</v>
      </c>
      <c r="F12" s="255">
        <v>44562</v>
      </c>
      <c r="G12" s="104" t="s">
        <v>103</v>
      </c>
      <c r="H12" s="253"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4" t="s">
        <v>122</v>
      </c>
      <c r="C16" s="254" t="s">
        <v>80</v>
      </c>
      <c r="D16" s="255">
        <v>44562</v>
      </c>
      <c r="E16" s="254">
        <v>6</v>
      </c>
      <c r="F16" s="255">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4" t="s">
        <v>125</v>
      </c>
      <c r="C17" s="254" t="s">
        <v>80</v>
      </c>
      <c r="D17" s="255">
        <v>44562</v>
      </c>
      <c r="E17" s="254">
        <v>6</v>
      </c>
      <c r="F17" s="255">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54" t="s">
        <v>127</v>
      </c>
      <c r="C18" s="254" t="s">
        <v>80</v>
      </c>
      <c r="D18" s="255">
        <v>44562</v>
      </c>
      <c r="E18" s="254">
        <v>7</v>
      </c>
      <c r="F18" s="255">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54" t="s">
        <v>138</v>
      </c>
      <c r="C23" s="254" t="s">
        <v>56</v>
      </c>
      <c r="D23" s="255">
        <v>44562</v>
      </c>
      <c r="E23" s="254">
        <v>1</v>
      </c>
      <c r="F23" s="255">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54" t="s">
        <v>140</v>
      </c>
      <c r="C24" s="254" t="s">
        <v>56</v>
      </c>
      <c r="D24" s="255">
        <v>44562</v>
      </c>
      <c r="E24" s="254">
        <v>1</v>
      </c>
      <c r="F24" s="255">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54" t="s">
        <v>142</v>
      </c>
      <c r="C25" s="254" t="s">
        <v>56</v>
      </c>
      <c r="D25" s="255">
        <v>44562</v>
      </c>
      <c r="E25" s="254">
        <v>1</v>
      </c>
      <c r="F25" s="255">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7"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7"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7"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7"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7" ht="16.5" customHeight="1" x14ac:dyDescent="0.25">
      <c r="A22" s="160"/>
      <c r="B22" s="160"/>
      <c r="C22" s="160"/>
      <c r="D22" s="161"/>
      <c r="E22" s="161"/>
      <c r="F22" s="162"/>
      <c r="G22" s="162"/>
      <c r="H22" s="162"/>
      <c r="I22" s="162"/>
      <c r="J22" s="162"/>
      <c r="K22" s="162"/>
      <c r="L22" s="162"/>
      <c r="M22" s="162"/>
      <c r="N22" s="162"/>
      <c r="O22" s="162"/>
      <c r="P22" s="162"/>
      <c r="Q22" s="88"/>
    </row>
    <row r="23" spans="1:27" s="20" customFormat="1" ht="20.25" x14ac:dyDescent="0.25">
      <c r="A23" s="249" t="s">
        <v>244</v>
      </c>
      <c r="B23" s="180"/>
      <c r="C23" s="180"/>
      <c r="D23" s="181"/>
      <c r="E23" s="182"/>
      <c r="F23" s="182"/>
      <c r="G23" s="182"/>
      <c r="H23" s="183" t="str">
        <f>H9</f>
        <v>2025 Availabilities</v>
      </c>
      <c r="I23" s="184"/>
      <c r="J23" s="184"/>
      <c r="K23" s="184"/>
      <c r="L23" s="184"/>
      <c r="M23" s="184"/>
      <c r="N23" s="185"/>
      <c r="O23" s="186"/>
      <c r="P23" s="187"/>
      <c r="Q23" s="88"/>
    </row>
    <row r="24" spans="1:27"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7"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7"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7"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7" ht="15" customHeight="1" x14ac:dyDescent="0.25">
      <c r="A28" s="193"/>
      <c r="B28" s="193"/>
      <c r="C28" s="194"/>
      <c r="D28" s="194"/>
      <c r="E28" s="195"/>
      <c r="F28" s="196"/>
      <c r="G28" s="196"/>
      <c r="H28" s="197"/>
      <c r="I28" s="197"/>
      <c r="J28" s="197"/>
      <c r="K28" s="197"/>
      <c r="L28" s="197"/>
      <c r="M28" s="197"/>
      <c r="N28" s="197"/>
      <c r="O28" s="197"/>
      <c r="P28" s="198"/>
      <c r="Q28" s="150"/>
    </row>
    <row r="29" spans="1:27" s="10" customFormat="1" ht="18" x14ac:dyDescent="0.25">
      <c r="A29" s="199" t="s">
        <v>34</v>
      </c>
      <c r="B29" s="199"/>
      <c r="C29" s="199"/>
      <c r="D29" s="199"/>
      <c r="E29" s="199"/>
      <c r="F29" s="199"/>
      <c r="G29" s="199"/>
      <c r="H29" s="199"/>
      <c r="I29" s="199"/>
      <c r="J29" s="199"/>
      <c r="K29" s="199"/>
      <c r="L29" s="199"/>
      <c r="M29" s="199"/>
      <c r="N29" s="199"/>
      <c r="O29" s="199"/>
      <c r="P29" s="199"/>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7" x14ac:dyDescent="0.25">
      <c r="A31" s="164" t="s">
        <v>36</v>
      </c>
      <c r="B31" s="164"/>
      <c r="C31" s="164"/>
      <c r="D31" s="164"/>
      <c r="E31" s="165"/>
      <c r="F31" s="162"/>
      <c r="G31" s="166"/>
      <c r="H31" s="166"/>
      <c r="I31" s="166"/>
      <c r="J31" s="166"/>
      <c r="K31" s="166"/>
      <c r="L31" s="166"/>
      <c r="M31" s="166"/>
      <c r="N31" s="166"/>
      <c r="O31" s="166"/>
      <c r="P31" s="166" t="s">
        <v>37</v>
      </c>
    </row>
  </sheetData>
  <sheetProtection formatCell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9"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D7" sqref="D7"/>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54" t="s">
        <v>264</v>
      </c>
      <c r="C7" s="254" t="s">
        <v>56</v>
      </c>
      <c r="D7" s="255">
        <v>44562</v>
      </c>
      <c r="E7" s="254">
        <v>1</v>
      </c>
      <c r="F7" s="255">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54" t="s">
        <v>270</v>
      </c>
      <c r="C8" s="254" t="s">
        <v>56</v>
      </c>
      <c r="D8" s="255">
        <v>44562</v>
      </c>
      <c r="E8" s="254">
        <v>1</v>
      </c>
      <c r="F8" s="255">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54" t="s">
        <v>272</v>
      </c>
      <c r="C9" s="254" t="s">
        <v>56</v>
      </c>
      <c r="D9" s="255">
        <v>44562</v>
      </c>
      <c r="E9" s="254">
        <v>1</v>
      </c>
      <c r="F9" s="255">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54" t="s">
        <v>275</v>
      </c>
      <c r="C10" s="254" t="s">
        <v>56</v>
      </c>
      <c r="D10" s="255">
        <v>44562</v>
      </c>
      <c r="E10" s="254">
        <v>1</v>
      </c>
      <c r="F10" s="255">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54" t="s">
        <v>277</v>
      </c>
      <c r="C11" s="254" t="s">
        <v>56</v>
      </c>
      <c r="D11" s="255">
        <v>44562</v>
      </c>
      <c r="E11" s="254">
        <v>1</v>
      </c>
      <c r="F11" s="255">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54" t="s">
        <v>280</v>
      </c>
      <c r="C12" s="254" t="s">
        <v>56</v>
      </c>
      <c r="D12" s="255">
        <v>44562</v>
      </c>
      <c r="E12" s="254">
        <v>1</v>
      </c>
      <c r="F12" s="255">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54" t="s">
        <v>267</v>
      </c>
      <c r="C16" s="254" t="s">
        <v>56</v>
      </c>
      <c r="D16" s="255">
        <v>44562</v>
      </c>
      <c r="E16" s="254">
        <v>1</v>
      </c>
      <c r="F16" s="255">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54" t="s">
        <v>264</v>
      </c>
      <c r="C17" s="254" t="s">
        <v>56</v>
      </c>
      <c r="D17" s="255">
        <v>44562</v>
      </c>
      <c r="E17" s="254">
        <v>1</v>
      </c>
      <c r="F17" s="255">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54" t="s">
        <v>270</v>
      </c>
      <c r="C18" s="254" t="s">
        <v>56</v>
      </c>
      <c r="D18" s="255">
        <v>44562</v>
      </c>
      <c r="E18" s="254">
        <v>1</v>
      </c>
      <c r="F18" s="255">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54" t="s">
        <v>272</v>
      </c>
      <c r="C19" s="254" t="s">
        <v>56</v>
      </c>
      <c r="D19" s="255">
        <v>44562</v>
      </c>
      <c r="E19" s="254">
        <v>1</v>
      </c>
      <c r="F19" s="255">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54" t="s">
        <v>275</v>
      </c>
      <c r="C20" s="254" t="s">
        <v>56</v>
      </c>
      <c r="D20" s="255">
        <v>44562</v>
      </c>
      <c r="E20" s="254">
        <v>1</v>
      </c>
      <c r="F20" s="255">
        <v>44562</v>
      </c>
      <c r="G20" s="40" t="s">
        <v>266</v>
      </c>
      <c r="H20" s="106"/>
      <c r="I20" s="74" t="s">
        <v>272</v>
      </c>
      <c r="J20" s="75" t="s">
        <v>262</v>
      </c>
      <c r="K20" s="91"/>
      <c r="M20" s="26"/>
    </row>
    <row r="21" spans="1:30" x14ac:dyDescent="0.25">
      <c r="A21" s="41" t="s">
        <v>276</v>
      </c>
      <c r="B21" s="254" t="s">
        <v>277</v>
      </c>
      <c r="C21" s="254" t="s">
        <v>56</v>
      </c>
      <c r="D21" s="255">
        <v>44562</v>
      </c>
      <c r="E21" s="254">
        <v>1</v>
      </c>
      <c r="F21" s="255">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54" t="s">
        <v>280</v>
      </c>
      <c r="C22" s="254" t="s">
        <v>56</v>
      </c>
      <c r="D22" s="255">
        <v>44562</v>
      </c>
      <c r="E22" s="254">
        <v>1</v>
      </c>
      <c r="F22" s="255">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60" t="s">
        <v>304</v>
      </c>
      <c r="C26" s="254" t="s">
        <v>56</v>
      </c>
      <c r="D26" s="255">
        <v>45292</v>
      </c>
      <c r="E26" s="254">
        <v>1</v>
      </c>
      <c r="F26" s="255">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60" t="s">
        <v>306</v>
      </c>
      <c r="C27" s="254" t="s">
        <v>56</v>
      </c>
      <c r="D27" s="255">
        <v>45292</v>
      </c>
      <c r="E27" s="254">
        <v>1</v>
      </c>
      <c r="F27" s="255">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http://purl.org/dc/dcmitype/"/>
    <ds:schemaRef ds:uri="http://purl.org/dc/elements/1.1/"/>
    <ds:schemaRef ds:uri="http://schemas.microsoft.com/office/2006/documentManagement/types"/>
    <ds:schemaRef ds:uri="ba69df13-0c3c-4942-8695-6ca01564010c"/>
    <ds:schemaRef ds:uri="cc9cb892-206f-4052-b06f-5783104e029f"/>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2024-11-15T05:06:54Z</cp:lastPrinted>
  <dcterms:created xsi:type="dcterms:W3CDTF">2022-02-28T04:48:12Z</dcterms:created>
  <dcterms:modified xsi:type="dcterms:W3CDTF">2024-11-15T05:08:44Z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