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updateLinks="never" codeName="ThisWorkbook"/>
  <mc:AlternateContent xmlns:mc="http://schemas.openxmlformats.org/markup-compatibility/2006">
    <mc:Choice Requires="x15">
      <x15ac:absPath xmlns:x15ac="http://schemas.microsoft.com/office/spreadsheetml/2010/11/ac" url="C:\Users\259378F\Downloads\"/>
    </mc:Choice>
  </mc:AlternateContent>
  <xr:revisionPtr revIDLastSave="0" documentId="13_ncr:1_{5AA95CA2-017B-4B92-BAEB-8C866B971124}" xr6:coauthVersionLast="47" xr6:coauthVersionMax="47" xr10:uidLastSave="{00000000-0000-0000-0000-000000000000}"/>
  <workbookProtection workbookAlgorithmName="SHA-512" workbookHashValue="OXAr29fuh0xyg3oaWRoeW9dIlTAEsFa/9CIVtW7zvma4ssVCxf+hiGcT0YE9To7aQgatNRQKZfnaREcaqbDKIA==" workbookSaltValue="G7d68VnQo2BMNY97jqMoEw==" workbookSpinCount="100000" lockStructure="1"/>
  <bookViews>
    <workbookView xWindow="28680" yWindow="-120" windowWidth="29040" windowHeight="17520" xr2:uid="{00000000-000D-0000-FFFF-FFFF00000000}"/>
  </bookViews>
  <sheets>
    <sheet name="Planning Planner" sheetId="5" r:id="rId1"/>
    <sheet name="Unitsets" sheetId="2" state="hidden" r:id="rId2"/>
    <sheet name="Handbook" sheetId="3" state="hidden" r:id="rId3"/>
    <sheet name="Structures" sheetId="8" state="hidden" r:id="rId4"/>
    <sheet name="Availabilities" sheetId="9" state="hidden" r:id="rId5"/>
  </sheets>
  <definedNames>
    <definedName name="_xlnm._FilterDatabase" localSheetId="2" hidden="1">Handbook!#REF!</definedName>
    <definedName name="_xlnm.Print_Area" localSheetId="0">'Planning Planner'!$A$3:$L$46</definedName>
    <definedName name="RangeOptions">Unitsets!$L$20:$M$38</definedName>
    <definedName name="RangeUnitsets">Unitsets!$L$3:$S$15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5" l="1"/>
  <c r="G10" i="3"/>
  <c r="H10" i="3"/>
  <c r="I10" i="3"/>
  <c r="J10" i="3"/>
  <c r="G8" i="3"/>
  <c r="H8" i="3"/>
  <c r="I8" i="3"/>
  <c r="J8" i="3"/>
  <c r="G7" i="3"/>
  <c r="H7" i="3"/>
  <c r="I7" i="3"/>
  <c r="J7" i="3"/>
  <c r="G6" i="3"/>
  <c r="H6" i="3"/>
  <c r="I6" i="3"/>
  <c r="J6" i="3"/>
  <c r="G5" i="3"/>
  <c r="H5" i="3"/>
  <c r="I5" i="3"/>
  <c r="J5" i="3"/>
  <c r="M1" i="3"/>
  <c r="L1" i="3"/>
  <c r="K1" i="3"/>
  <c r="J1" i="3"/>
  <c r="I1" i="3"/>
  <c r="H1" i="3"/>
  <c r="G1" i="3"/>
  <c r="F1" i="3"/>
  <c r="E1" i="3"/>
  <c r="D1" i="3"/>
  <c r="C1" i="3"/>
  <c r="B1" i="3"/>
  <c r="A1" i="3"/>
  <c r="L25" i="5"/>
  <c r="K25" i="5"/>
  <c r="J25" i="5"/>
  <c r="I25" i="5"/>
  <c r="H25" i="5"/>
  <c r="L18" i="5"/>
  <c r="K18" i="5"/>
  <c r="J18" i="5"/>
  <c r="I18" i="5"/>
  <c r="H18" i="5"/>
  <c r="H24" i="5"/>
  <c r="J36" i="3" l="1"/>
  <c r="I36" i="3"/>
  <c r="H36" i="3"/>
  <c r="G36" i="3"/>
  <c r="J35" i="3"/>
  <c r="I35" i="3"/>
  <c r="H35" i="3"/>
  <c r="G35" i="3"/>
  <c r="J34" i="3"/>
  <c r="I34" i="3"/>
  <c r="H34" i="3"/>
  <c r="G34" i="3"/>
  <c r="J33" i="3"/>
  <c r="I33" i="3"/>
  <c r="H33" i="3"/>
  <c r="G33" i="3"/>
  <c r="J32" i="3"/>
  <c r="I32" i="3"/>
  <c r="H32" i="3"/>
  <c r="G32" i="3"/>
  <c r="J31" i="3"/>
  <c r="I31" i="3"/>
  <c r="H31" i="3"/>
  <c r="G31" i="3"/>
  <c r="J30" i="3"/>
  <c r="I30" i="3"/>
  <c r="H30" i="3"/>
  <c r="G30" i="3"/>
  <c r="J29" i="3"/>
  <c r="I29" i="3"/>
  <c r="H29" i="3"/>
  <c r="G29" i="3"/>
  <c r="J28" i="3"/>
  <c r="I28" i="3"/>
  <c r="H28" i="3"/>
  <c r="G28" i="3"/>
  <c r="J27" i="3"/>
  <c r="I27" i="3"/>
  <c r="H27" i="3"/>
  <c r="G27" i="3"/>
  <c r="J26" i="3"/>
  <c r="I26" i="3"/>
  <c r="H26" i="3"/>
  <c r="G26" i="3"/>
  <c r="J25" i="3"/>
  <c r="I25" i="3"/>
  <c r="H25" i="3"/>
  <c r="G25" i="3"/>
  <c r="J24" i="3"/>
  <c r="I24" i="3"/>
  <c r="H24" i="3"/>
  <c r="G24" i="3"/>
  <c r="J23" i="3"/>
  <c r="I23" i="3"/>
  <c r="H23" i="3"/>
  <c r="G23" i="3"/>
  <c r="J22" i="3"/>
  <c r="I22" i="3"/>
  <c r="H22" i="3"/>
  <c r="G22" i="3"/>
  <c r="J21" i="3"/>
  <c r="I21" i="3"/>
  <c r="H21" i="3"/>
  <c r="G21" i="3"/>
  <c r="J20" i="3"/>
  <c r="I20" i="3"/>
  <c r="H20" i="3"/>
  <c r="G20" i="3"/>
  <c r="J19" i="3"/>
  <c r="I19" i="3"/>
  <c r="H19" i="3"/>
  <c r="G19" i="3"/>
  <c r="J18" i="3"/>
  <c r="I18" i="3"/>
  <c r="H18" i="3"/>
  <c r="G18" i="3"/>
  <c r="J17" i="3"/>
  <c r="I17" i="3"/>
  <c r="H17" i="3"/>
  <c r="G17" i="3"/>
  <c r="J16" i="3"/>
  <c r="I16" i="3"/>
  <c r="H16" i="3"/>
  <c r="G16" i="3"/>
  <c r="J15" i="3"/>
  <c r="I15" i="3"/>
  <c r="H15" i="3"/>
  <c r="G15" i="3"/>
  <c r="J14" i="3"/>
  <c r="I14" i="3"/>
  <c r="H14" i="3"/>
  <c r="G14" i="3"/>
  <c r="J13" i="3"/>
  <c r="I13" i="3"/>
  <c r="H13" i="3"/>
  <c r="G13" i="3"/>
  <c r="J12" i="3"/>
  <c r="I12" i="3"/>
  <c r="H12" i="3"/>
  <c r="G12" i="3"/>
  <c r="J11" i="3"/>
  <c r="I11" i="3"/>
  <c r="H11" i="3"/>
  <c r="G11" i="3"/>
  <c r="J9" i="3"/>
  <c r="I9" i="3"/>
  <c r="H9" i="3"/>
  <c r="G9" i="3"/>
  <c r="J4" i="3"/>
  <c r="I4" i="3"/>
  <c r="H4" i="3"/>
  <c r="G4" i="3"/>
  <c r="J3" i="3" l="1"/>
  <c r="I3" i="3"/>
  <c r="H3" i="3"/>
  <c r="G3" i="3"/>
  <c r="G5" i="5" l="1"/>
  <c r="L24" i="5" l="1"/>
  <c r="A41" i="5" l="1"/>
  <c r="A42" i="5"/>
  <c r="A43" i="5"/>
  <c r="A26" i="5"/>
  <c r="A40" i="5"/>
  <c r="A38" i="5"/>
  <c r="A36" i="5"/>
  <c r="A37" i="5"/>
  <c r="A39" i="5"/>
  <c r="A34" i="5"/>
  <c r="A33" i="5"/>
  <c r="A32" i="5"/>
  <c r="A31" i="5"/>
  <c r="A30" i="5"/>
  <c r="A28" i="5"/>
  <c r="A27" i="5"/>
  <c r="A29" i="5"/>
  <c r="A35" i="5"/>
  <c r="K37" i="5" l="1"/>
  <c r="J37" i="5"/>
  <c r="I37" i="5"/>
  <c r="H37" i="5"/>
  <c r="H28" i="5"/>
  <c r="K28" i="5"/>
  <c r="J28" i="5"/>
  <c r="I28" i="5"/>
  <c r="K36" i="5"/>
  <c r="J36" i="5"/>
  <c r="H36" i="5"/>
  <c r="I36" i="5"/>
  <c r="K27" i="5"/>
  <c r="J27" i="5"/>
  <c r="I27" i="5"/>
  <c r="H27" i="5"/>
  <c r="H30" i="5"/>
  <c r="K30" i="5"/>
  <c r="J30" i="5"/>
  <c r="I30" i="5"/>
  <c r="H38" i="5"/>
  <c r="K38" i="5"/>
  <c r="J38" i="5"/>
  <c r="I38" i="5"/>
  <c r="K40" i="5"/>
  <c r="J40" i="5"/>
  <c r="I40" i="5"/>
  <c r="H40" i="5"/>
  <c r="K32" i="5"/>
  <c r="J32" i="5"/>
  <c r="I32" i="5"/>
  <c r="H32" i="5"/>
  <c r="K26" i="5"/>
  <c r="J26" i="5"/>
  <c r="H26" i="5"/>
  <c r="I26" i="5"/>
  <c r="K31" i="5"/>
  <c r="J31" i="5"/>
  <c r="I31" i="5"/>
  <c r="H31" i="5"/>
  <c r="K33" i="5"/>
  <c r="J33" i="5"/>
  <c r="I33" i="5"/>
  <c r="H33" i="5"/>
  <c r="K43" i="5"/>
  <c r="J43" i="5"/>
  <c r="I43" i="5"/>
  <c r="H43" i="5"/>
  <c r="K35" i="5"/>
  <c r="J35" i="5"/>
  <c r="I35" i="5"/>
  <c r="H35" i="5"/>
  <c r="H34" i="5"/>
  <c r="K34" i="5"/>
  <c r="J34" i="5"/>
  <c r="I34" i="5"/>
  <c r="K42" i="5"/>
  <c r="J42" i="5"/>
  <c r="I42" i="5"/>
  <c r="H42" i="5"/>
  <c r="K29" i="5"/>
  <c r="J29" i="5"/>
  <c r="I29" i="5"/>
  <c r="H29" i="5"/>
  <c r="K39" i="5"/>
  <c r="J39" i="5"/>
  <c r="I39" i="5"/>
  <c r="H39" i="5"/>
  <c r="K41" i="5"/>
  <c r="J41" i="5"/>
  <c r="I41" i="5"/>
  <c r="H41" i="5"/>
  <c r="D41" i="5"/>
  <c r="B41" i="5"/>
  <c r="G41" i="5"/>
  <c r="F41" i="5"/>
  <c r="G43" i="5"/>
  <c r="B43" i="5"/>
  <c r="D43" i="5"/>
  <c r="F43" i="5"/>
  <c r="F42" i="5"/>
  <c r="G42" i="5"/>
  <c r="D42" i="5"/>
  <c r="B42" i="5"/>
  <c r="D37" i="5"/>
  <c r="F37" i="5"/>
  <c r="B37" i="5"/>
  <c r="G37" i="5"/>
  <c r="G36" i="5"/>
  <c r="F36" i="5"/>
  <c r="B36" i="5"/>
  <c r="D36" i="5"/>
  <c r="G38" i="5"/>
  <c r="F38" i="5"/>
  <c r="D38" i="5"/>
  <c r="B38" i="5"/>
  <c r="B39" i="5"/>
  <c r="D39" i="5"/>
  <c r="F39" i="5"/>
  <c r="G39" i="5"/>
  <c r="G40" i="5"/>
  <c r="B40" i="5"/>
  <c r="D40" i="5"/>
  <c r="F40" i="5"/>
  <c r="A8" i="8" l="1"/>
  <c r="B8" i="8"/>
  <c r="D8" i="8"/>
  <c r="E8" i="8"/>
  <c r="E3" i="8" l="1"/>
  <c r="E4" i="8"/>
  <c r="E5" i="8"/>
  <c r="E6" i="8"/>
  <c r="E7" i="8"/>
  <c r="E9" i="8"/>
  <c r="E10" i="8"/>
  <c r="D3" i="8"/>
  <c r="D4" i="8"/>
  <c r="D5" i="8"/>
  <c r="D6" i="8"/>
  <c r="D7" i="8"/>
  <c r="D9" i="8"/>
  <c r="D10" i="8"/>
  <c r="B3" i="8"/>
  <c r="B4" i="8"/>
  <c r="B5" i="8"/>
  <c r="B6" i="8"/>
  <c r="B7" i="8"/>
  <c r="B9" i="8"/>
  <c r="B10" i="8"/>
  <c r="A3" i="8"/>
  <c r="A4" i="8"/>
  <c r="A5" i="8"/>
  <c r="A6" i="8"/>
  <c r="A7" i="8"/>
  <c r="A9" i="8"/>
  <c r="A10" i="8"/>
  <c r="L7" i="3" l="1"/>
  <c r="L8" i="3"/>
  <c r="L6" i="3"/>
  <c r="L10" i="3"/>
  <c r="L5" i="3"/>
  <c r="L32" i="3"/>
  <c r="L12" i="3"/>
  <c r="L4" i="3"/>
  <c r="L13" i="3"/>
  <c r="L20" i="3"/>
  <c r="L29" i="3"/>
  <c r="L9" i="3"/>
  <c r="L22" i="3"/>
  <c r="L14" i="3"/>
  <c r="L21" i="3"/>
  <c r="L31" i="3"/>
  <c r="L33" i="3"/>
  <c r="L25" i="3"/>
  <c r="L28" i="3"/>
  <c r="L3" i="3"/>
  <c r="L35" i="3"/>
  <c r="L15" i="3"/>
  <c r="L23" i="3"/>
  <c r="L36" i="3"/>
  <c r="L11" i="3"/>
  <c r="L27" i="3"/>
  <c r="L16" i="3"/>
  <c r="L24" i="3"/>
  <c r="L30" i="3"/>
  <c r="L19" i="3"/>
  <c r="L17" i="3"/>
  <c r="L26" i="3"/>
  <c r="L34" i="3"/>
  <c r="L18" i="3"/>
  <c r="A14" i="8" l="1"/>
  <c r="E14" i="8" l="1"/>
  <c r="E15" i="8"/>
  <c r="E16" i="8"/>
  <c r="E17" i="8"/>
  <c r="E18" i="8"/>
  <c r="E19" i="8"/>
  <c r="E20" i="8"/>
  <c r="E21" i="8"/>
  <c r="E22" i="8"/>
  <c r="E23" i="8"/>
  <c r="E24" i="8"/>
  <c r="E25" i="8"/>
  <c r="E26" i="8"/>
  <c r="E27" i="8"/>
  <c r="E28" i="8"/>
  <c r="E29" i="8"/>
  <c r="E30" i="8"/>
  <c r="E31" i="8"/>
  <c r="E32" i="8"/>
  <c r="E33" i="8"/>
  <c r="E34" i="8"/>
  <c r="E35" i="8"/>
  <c r="E36" i="8"/>
  <c r="E37" i="8"/>
  <c r="E38" i="8"/>
  <c r="D14" i="8"/>
  <c r="D15" i="8"/>
  <c r="D16" i="8"/>
  <c r="D17" i="8"/>
  <c r="D18" i="8"/>
  <c r="D19" i="8"/>
  <c r="D20" i="8"/>
  <c r="D21" i="8"/>
  <c r="D22" i="8"/>
  <c r="D23" i="8"/>
  <c r="D24" i="8"/>
  <c r="D25" i="8"/>
  <c r="D26" i="8"/>
  <c r="D27" i="8"/>
  <c r="D28" i="8"/>
  <c r="D29" i="8"/>
  <c r="D30" i="8"/>
  <c r="D31" i="8"/>
  <c r="D32" i="8"/>
  <c r="D33" i="8"/>
  <c r="D34" i="8"/>
  <c r="D35" i="8"/>
  <c r="D36" i="8"/>
  <c r="D37" i="8"/>
  <c r="D38" i="8"/>
  <c r="B14" i="8"/>
  <c r="B15" i="8"/>
  <c r="B16" i="8"/>
  <c r="B17" i="8"/>
  <c r="B18" i="8"/>
  <c r="B19" i="8"/>
  <c r="B20" i="8"/>
  <c r="B21" i="8"/>
  <c r="B22" i="8"/>
  <c r="B23" i="8"/>
  <c r="B24" i="8"/>
  <c r="B25" i="8"/>
  <c r="B26" i="8"/>
  <c r="B27" i="8"/>
  <c r="B28" i="8"/>
  <c r="B29" i="8"/>
  <c r="B30" i="8"/>
  <c r="B31" i="8"/>
  <c r="B32" i="8"/>
  <c r="B33" i="8"/>
  <c r="B34" i="8"/>
  <c r="B35" i="8"/>
  <c r="B36" i="8"/>
  <c r="B37" i="8"/>
  <c r="B38" i="8"/>
  <c r="A15" i="8"/>
  <c r="A16" i="8"/>
  <c r="A17" i="8"/>
  <c r="A18" i="8"/>
  <c r="A19" i="8"/>
  <c r="A20" i="8"/>
  <c r="A21" i="8"/>
  <c r="A22" i="8"/>
  <c r="A23" i="8"/>
  <c r="A24" i="8"/>
  <c r="A25" i="8"/>
  <c r="A26" i="8"/>
  <c r="A27" i="8"/>
  <c r="A28" i="8"/>
  <c r="A29" i="8"/>
  <c r="A30" i="8"/>
  <c r="A31" i="8"/>
  <c r="A32" i="8"/>
  <c r="A33" i="8"/>
  <c r="A34" i="8"/>
  <c r="A35" i="8"/>
  <c r="A36" i="8"/>
  <c r="A37" i="8"/>
  <c r="A38" i="8"/>
  <c r="M5" i="3" l="1"/>
  <c r="M8" i="3"/>
  <c r="M7" i="3"/>
  <c r="M6" i="3"/>
  <c r="M10" i="3"/>
  <c r="M32" i="3"/>
  <c r="M12" i="3"/>
  <c r="M4" i="3"/>
  <c r="M31" i="3"/>
  <c r="M3" i="3"/>
  <c r="M11" i="3"/>
  <c r="M28" i="3"/>
  <c r="M20" i="3"/>
  <c r="M21" i="3"/>
  <c r="M24" i="3"/>
  <c r="M13" i="3"/>
  <c r="M19" i="3"/>
  <c r="M34" i="3"/>
  <c r="M25" i="3"/>
  <c r="M16" i="3"/>
  <c r="M26" i="3"/>
  <c r="M36" i="3"/>
  <c r="M35" i="3"/>
  <c r="M18" i="3"/>
  <c r="M14" i="3"/>
  <c r="M29" i="3"/>
  <c r="M17" i="3"/>
  <c r="M23" i="3"/>
  <c r="M22" i="3"/>
  <c r="M33" i="3"/>
  <c r="M15" i="3"/>
  <c r="M9" i="3"/>
  <c r="M27" i="3"/>
  <c r="M30" i="3"/>
  <c r="G35" i="5"/>
  <c r="F35" i="5"/>
  <c r="D35" i="5"/>
  <c r="B35" i="5"/>
  <c r="G34" i="5"/>
  <c r="F34" i="5"/>
  <c r="D34" i="5"/>
  <c r="B34" i="5"/>
  <c r="G33" i="5"/>
  <c r="F33" i="5"/>
  <c r="D33" i="5"/>
  <c r="B33" i="5"/>
  <c r="G32" i="5"/>
  <c r="F32" i="5"/>
  <c r="D32" i="5"/>
  <c r="B32" i="5"/>
  <c r="G31" i="5"/>
  <c r="F31" i="5"/>
  <c r="D31" i="5"/>
  <c r="B31" i="5"/>
  <c r="G30" i="5"/>
  <c r="F30" i="5"/>
  <c r="D30" i="5"/>
  <c r="B30" i="5"/>
  <c r="G29" i="5"/>
  <c r="F29" i="5"/>
  <c r="D29" i="5"/>
  <c r="B29" i="5"/>
  <c r="G28" i="5"/>
  <c r="F28" i="5"/>
  <c r="D28" i="5"/>
  <c r="B28" i="5"/>
  <c r="G27" i="5"/>
  <c r="F27" i="5"/>
  <c r="D27" i="5"/>
  <c r="B27" i="5"/>
  <c r="G26" i="5"/>
  <c r="F26" i="5"/>
  <c r="D26" i="5"/>
  <c r="B26" i="5"/>
  <c r="L5" i="5" l="1"/>
  <c r="A10" i="5" s="1"/>
  <c r="A21" i="5" l="1"/>
  <c r="A11" i="5"/>
  <c r="A20" i="5"/>
  <c r="A16" i="5"/>
  <c r="A14" i="5"/>
  <c r="A12" i="5"/>
  <c r="A19" i="5"/>
  <c r="A9" i="5"/>
  <c r="A17" i="5"/>
  <c r="A15" i="5"/>
  <c r="A22" i="5"/>
  <c r="E22" i="5" s="1"/>
  <c r="K19" i="5" l="1"/>
  <c r="J19" i="5"/>
  <c r="H19" i="5"/>
  <c r="I19" i="5"/>
  <c r="K14" i="5"/>
  <c r="J14" i="5"/>
  <c r="I14" i="5"/>
  <c r="H14" i="5"/>
  <c r="K16" i="5"/>
  <c r="J16" i="5"/>
  <c r="H16" i="5"/>
  <c r="I16" i="5"/>
  <c r="K12" i="5"/>
  <c r="J12" i="5"/>
  <c r="I12" i="5"/>
  <c r="H12" i="5"/>
  <c r="K22" i="5"/>
  <c r="I22" i="5"/>
  <c r="H22" i="5"/>
  <c r="J22" i="5"/>
  <c r="I10" i="5"/>
  <c r="H10" i="5"/>
  <c r="K10" i="5"/>
  <c r="J10" i="5"/>
  <c r="K15" i="5"/>
  <c r="I15" i="5"/>
  <c r="H15" i="5"/>
  <c r="J15" i="5"/>
  <c r="K20" i="5"/>
  <c r="I20" i="5"/>
  <c r="H20" i="5"/>
  <c r="J20" i="5"/>
  <c r="K17" i="5"/>
  <c r="I17" i="5"/>
  <c r="H17" i="5"/>
  <c r="J17" i="5"/>
  <c r="K11" i="5"/>
  <c r="J11" i="5"/>
  <c r="H11" i="5"/>
  <c r="I11" i="5"/>
  <c r="K9" i="5"/>
  <c r="J9" i="5"/>
  <c r="I9" i="5"/>
  <c r="H9" i="5"/>
  <c r="K21" i="5"/>
  <c r="J21" i="5"/>
  <c r="I21" i="5"/>
  <c r="H21" i="5"/>
  <c r="E19" i="5"/>
  <c r="E20" i="5" s="1"/>
  <c r="E21" i="5" s="1"/>
  <c r="E14" i="5"/>
  <c r="E15" i="5" s="1"/>
  <c r="E16" i="5" s="1"/>
  <c r="E17" i="5" s="1"/>
  <c r="E9" i="5"/>
  <c r="E10" i="5" s="1"/>
  <c r="E11" i="5" s="1"/>
  <c r="E12" i="5" s="1"/>
  <c r="G14" i="5" l="1"/>
  <c r="F14" i="5"/>
  <c r="B14" i="5"/>
  <c r="G12" i="5"/>
  <c r="F12" i="5"/>
  <c r="B12" i="5"/>
  <c r="B15" i="5"/>
  <c r="G15" i="5"/>
  <c r="F15" i="5"/>
  <c r="G11" i="5"/>
  <c r="F11" i="5"/>
  <c r="B11" i="5"/>
  <c r="G16" i="5"/>
  <c r="F16" i="5"/>
  <c r="B16" i="5"/>
  <c r="G10" i="5"/>
  <c r="F10" i="5"/>
  <c r="B10" i="5"/>
  <c r="G17" i="5"/>
  <c r="F17" i="5"/>
  <c r="B17" i="5"/>
  <c r="G9" i="5"/>
  <c r="F9" i="5"/>
  <c r="B9" i="5"/>
  <c r="G19" i="5"/>
  <c r="F19" i="5"/>
  <c r="B19" i="5"/>
  <c r="G22" i="5"/>
  <c r="F22" i="5"/>
  <c r="B22" i="5"/>
  <c r="G20" i="5"/>
  <c r="F20" i="5"/>
  <c r="B20" i="5"/>
  <c r="G21" i="5"/>
  <c r="F21" i="5"/>
  <c r="B21" i="5"/>
  <c r="D19" i="5"/>
  <c r="D22" i="5"/>
  <c r="D20" i="5"/>
  <c r="D21" i="5"/>
  <c r="D15" i="5"/>
  <c r="D16" i="5"/>
  <c r="D14" i="5"/>
  <c r="D17" i="5"/>
  <c r="D11" i="5"/>
  <c r="D12" i="5"/>
  <c r="D10" i="5"/>
  <c r="D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Mark Kerr</author>
  </authors>
  <commentList>
    <comment ref="M16" authorId="0" shapeId="0" xr:uid="{00000000-0006-0000-0100-000001000000}">
      <text>
        <r>
          <rPr>
            <b/>
            <sz val="9"/>
            <color indexed="81"/>
            <rFont val="Tahoma"/>
            <family val="2"/>
          </rPr>
          <t>Mark Kerr:</t>
        </r>
        <r>
          <rPr>
            <sz val="9"/>
            <color indexed="81"/>
            <rFont val="Tahoma"/>
            <family val="2"/>
          </rPr>
          <t xml:space="preserve">
Alt Cores to be represented as available unit. Confirmed by CC (FP) verbally on 9/06/2023.</t>
        </r>
      </text>
    </comment>
  </commentList>
</comments>
</file>

<file path=xl/sharedStrings.xml><?xml version="1.0" encoding="utf-8"?>
<sst xmlns="http://schemas.openxmlformats.org/spreadsheetml/2006/main" count="563" uniqueCount="191">
  <si>
    <t>UDC</t>
  </si>
  <si>
    <t>Ver</t>
  </si>
  <si>
    <t>OUA Cd</t>
  </si>
  <si>
    <t>Unit Title</t>
  </si>
  <si>
    <t>Pre-reqs</t>
  </si>
  <si>
    <t>Credits</t>
  </si>
  <si>
    <t>Availabilities</t>
  </si>
  <si>
    <t>Progress Notes</t>
  </si>
  <si>
    <r>
      <t>Curtin University</t>
    </r>
    <r>
      <rPr>
        <sz val="11"/>
        <color theme="0"/>
        <rFont val="Arial"/>
        <family val="2"/>
      </rPr>
      <t xml:space="preserve">
School of Design and the Built Environment</t>
    </r>
  </si>
  <si>
    <t>2025 Full-Time Enrolment Planner</t>
  </si>
  <si>
    <t>Course:</t>
  </si>
  <si>
    <t>Choose your Planning Course (drop-down list)</t>
  </si>
  <si>
    <t>Course version:</t>
  </si>
  <si>
    <t>Commencing:</t>
  </si>
  <si>
    <t>Choose your commencing study period (drop-down list)</t>
  </si>
  <si>
    <t>Credits to Complete:</t>
  </si>
  <si>
    <t>2025 Availabilities</t>
  </si>
  <si>
    <t>Year 1</t>
  </si>
  <si>
    <t>Study Period</t>
  </si>
  <si>
    <t>Pre-Requisite(s)</t>
  </si>
  <si>
    <t>CP</t>
  </si>
  <si>
    <t>Sem1 BEN</t>
  </si>
  <si>
    <t>Sem1 FO</t>
  </si>
  <si>
    <t>Sem2 BEN</t>
  </si>
  <si>
    <t>Sem2 FO</t>
  </si>
  <si>
    <t>Notes / Progress</t>
  </si>
  <si>
    <t>Year 2</t>
  </si>
  <si>
    <t>Alternate Core / Option List</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</si>
  <si>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</si>
  <si>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</si>
  <si>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</si>
  <si>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</si>
  <si>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PLANNING</t>
  </si>
  <si>
    <t>RangeUnitSets</t>
  </si>
  <si>
    <t>GC-DEVPLNSem1</t>
  </si>
  <si>
    <t>GC-DEVPLNSem2</t>
  </si>
  <si>
    <t>MG-URPLAN2Sem1</t>
  </si>
  <si>
    <t>MG-URPLAN2Sem2</t>
  </si>
  <si>
    <t>Y1Sem1</t>
  </si>
  <si>
    <t>URDE5024</t>
  </si>
  <si>
    <t>Y1Sem2</t>
  </si>
  <si>
    <t>URDE5002</t>
  </si>
  <si>
    <t>URDE5009</t>
  </si>
  <si>
    <t>URDE5029</t>
  </si>
  <si>
    <t>URDE5013</t>
  </si>
  <si>
    <t>URDE3001</t>
  </si>
  <si>
    <t>SM Version</t>
  </si>
  <si>
    <t>SM Effective Date</t>
  </si>
  <si>
    <t>Akari Iteration</t>
  </si>
  <si>
    <t>Akari Effective Date</t>
  </si>
  <si>
    <t>Credit Points</t>
  </si>
  <si>
    <t>SM Availabilities</t>
  </si>
  <si>
    <t>GEOG5005</t>
  </si>
  <si>
    <t>URDE5028</t>
  </si>
  <si>
    <t>URDE6006</t>
  </si>
  <si>
    <t>Graduate Certificate in Development Planning</t>
  </si>
  <si>
    <t>GC-DEVPLN</t>
  </si>
  <si>
    <t>v.2</t>
  </si>
  <si>
    <t>100 credit points required</t>
  </si>
  <si>
    <t>BEN - Sem1; Sem2</t>
  </si>
  <si>
    <t>URDE5001</t>
  </si>
  <si>
    <t>URDE5027</t>
  </si>
  <si>
    <t>AC-URPLAN2</t>
  </si>
  <si>
    <t>AC-URPLAN1</t>
  </si>
  <si>
    <t>Master of Urban and Regional Planning</t>
  </si>
  <si>
    <t>MG-URPLAN2</t>
  </si>
  <si>
    <t>300 credit points required</t>
  </si>
  <si>
    <t>URDE5005</t>
  </si>
  <si>
    <t>START</t>
  </si>
  <si>
    <t>Next</t>
  </si>
  <si>
    <t>Semester 1 (February - June)</t>
  </si>
  <si>
    <t>Sem1</t>
  </si>
  <si>
    <t>Sem2</t>
  </si>
  <si>
    <t>Y2Sem1</t>
  </si>
  <si>
    <t>URDE5025</t>
  </si>
  <si>
    <t>Y2Sem2</t>
  </si>
  <si>
    <t>Semester 2 (July - November)</t>
  </si>
  <si>
    <t>Opt-URPLAN</t>
  </si>
  <si>
    <t>URDE6000</t>
  </si>
  <si>
    <t>-</t>
  </si>
  <si>
    <t>Alt Cores Note</t>
  </si>
  <si>
    <t>50CP Unit</t>
  </si>
  <si>
    <t>1)      Update high level course / component &amp; study period details (Unitsets Tab)</t>
  </si>
  <si>
    <t>RangeOptions</t>
  </si>
  <si>
    <t>2)      Update Planner page(s) to reference year of planner e.g. “2025” (Planner Tab)</t>
  </si>
  <si>
    <t>AC-DEVPLN1</t>
  </si>
  <si>
    <t>3)      Update structures (Structures Tab)</t>
  </si>
  <si>
    <t>URDE1010</t>
  </si>
  <si>
    <t>4)      Update Handbook unit list from updated structures (Handbook Tab)</t>
  </si>
  <si>
    <t>URDE2007</t>
  </si>
  <si>
    <t>5)      Update Availabilities using updated Handbook unit list (Availabilities Tab)</t>
  </si>
  <si>
    <t xml:space="preserve"> </t>
  </si>
  <si>
    <t>6)      Update Pre Requisites (Handbook Tab)</t>
  </si>
  <si>
    <t>AC-DEVPLN2</t>
  </si>
  <si>
    <t>7)      Update sequences for courses / components (Unitsets Tab)</t>
  </si>
  <si>
    <t>URDE2006</t>
  </si>
  <si>
    <t>8)      Review Handbook Tab for obvious issues / errors and enter notes (Handbook Tab)</t>
  </si>
  <si>
    <t>URDE3002</t>
  </si>
  <si>
    <t>9)      Review Planner Tab(s) for obvious issues / errors (Planner Tab)</t>
  </si>
  <si>
    <t>Ready To Publish</t>
  </si>
  <si>
    <t>PRJM6000</t>
  </si>
  <si>
    <t>PRJM6002</t>
  </si>
  <si>
    <t>PRJM6003</t>
  </si>
  <si>
    <t>PRJM6004</t>
  </si>
  <si>
    <t>SUST5005</t>
  </si>
  <si>
    <t>SUST5008</t>
  </si>
  <si>
    <t>SUST5018</t>
  </si>
  <si>
    <t>SUST5020</t>
  </si>
  <si>
    <t>SUST5024</t>
  </si>
  <si>
    <t>Title</t>
  </si>
  <si>
    <t>Pre-reqs (1/11/2024)</t>
  </si>
  <si>
    <t>S1INT</t>
  </si>
  <si>
    <t>S1FO</t>
  </si>
  <si>
    <t>S2INT</t>
  </si>
  <si>
    <t>S2FO</t>
  </si>
  <si>
    <t>NOTES</t>
  </si>
  <si>
    <t>Please note this is a 50CP Unit</t>
  </si>
  <si>
    <t>--</t>
  </si>
  <si>
    <t>Not relevant to this course / study sequence</t>
  </si>
  <si>
    <t>Study either GEOG5005 or URDE5028 (see below)</t>
  </si>
  <si>
    <t>See below</t>
  </si>
  <si>
    <t>Study either URDE5001 or URDE5027 (see below)</t>
  </si>
  <si>
    <t>Study either URDE1010 or URDE2007 (see below)</t>
  </si>
  <si>
    <t>Study either URDE2006 or URDE3002 (see below)</t>
  </si>
  <si>
    <t>Human Geography</t>
  </si>
  <si>
    <t>None</t>
  </si>
  <si>
    <t>Study an Option Unit from the list below</t>
  </si>
  <si>
    <t>Project Management Overview</t>
  </si>
  <si>
    <t>Project Planning and Schedule Management</t>
  </si>
  <si>
    <t>Project Risk Management</t>
  </si>
  <si>
    <t>50CP</t>
  </si>
  <si>
    <t>New Pre Req added</t>
  </si>
  <si>
    <t>Project Procurement Management</t>
  </si>
  <si>
    <t>Future Cities</t>
  </si>
  <si>
    <t>Climate Policy</t>
  </si>
  <si>
    <t>People and Planet</t>
  </si>
  <si>
    <t>Sustainability, Climate Change and Economics</t>
  </si>
  <si>
    <t>Sustainable Waste Management</t>
  </si>
  <si>
    <t>Urban Transport Systems</t>
  </si>
  <si>
    <t>Planning for Housing</t>
  </si>
  <si>
    <t>150CP or Admitted to MG-URPLAN2</t>
  </si>
  <si>
    <t>Site Planning</t>
  </si>
  <si>
    <t>URDE1002</t>
  </si>
  <si>
    <r>
      <t xml:space="preserve">Pre Req not available to MG-URPLAN2 students.
</t>
    </r>
    <r>
      <rPr>
        <sz val="10"/>
        <color rgb="FFFF0000"/>
        <rFont val="Arial"/>
        <family val="2"/>
      </rPr>
      <t>09/06/2023 - Confirmed CC (FP) will continue to manage this on an ad hoc basis.</t>
    </r>
  </si>
  <si>
    <t>Professional Practice in Urban and Regional Planning 1</t>
  </si>
  <si>
    <t>350CP or Admitted to MG-URPLAN2</t>
  </si>
  <si>
    <t>Urban Regeneration</t>
  </si>
  <si>
    <t>200CP or Admitted to MG-URPLAN2</t>
  </si>
  <si>
    <t>Local Planning</t>
  </si>
  <si>
    <t>Planning for Regions</t>
  </si>
  <si>
    <t>Planning Dissertation Preparation</t>
  </si>
  <si>
    <t>URDE5013* AND URDE6006</t>
  </si>
  <si>
    <t>For 2025 URDE5013 changed to concurrent Pre Req</t>
  </si>
  <si>
    <t>Participatory Planning</t>
  </si>
  <si>
    <t>Planning Theory and Context</t>
  </si>
  <si>
    <t>Introduction to Planning</t>
  </si>
  <si>
    <t>Planning Law</t>
  </si>
  <si>
    <t>Development Outcomes</t>
  </si>
  <si>
    <t>Urban Analysis</t>
  </si>
  <si>
    <t>Governance for Planning</t>
  </si>
  <si>
    <t>Planning Masters Dissertation</t>
  </si>
  <si>
    <t>Design and Built Environment Research Methods</t>
  </si>
  <si>
    <t>Effective:</t>
  </si>
  <si>
    <t>Downloaded:</t>
  </si>
  <si>
    <t>CheckTables</t>
  </si>
  <si>
    <t>Version</t>
  </si>
  <si>
    <t>OUA Code</t>
  </si>
  <si>
    <t>CPs</t>
  </si>
  <si>
    <t>Column4</t>
  </si>
  <si>
    <t>Component Type</t>
  </si>
  <si>
    <t>Year Level</t>
  </si>
  <si>
    <t>Study Package Code</t>
  </si>
  <si>
    <t>Structure Line</t>
  </si>
  <si>
    <t>Effective</t>
  </si>
  <si>
    <t>Discont.</t>
  </si>
  <si>
    <t>SPK</t>
  </si>
  <si>
    <t>Core</t>
  </si>
  <si>
    <t>NA</t>
  </si>
  <si>
    <t>AltCore</t>
  </si>
  <si>
    <t>Choose GEOG5005 or URDE5028</t>
  </si>
  <si>
    <t>Choose URDE5027 or URDE5001</t>
  </si>
  <si>
    <t>Option</t>
  </si>
  <si>
    <t>Choose Options</t>
  </si>
  <si>
    <t>Choose URDE1010 or URDE2007</t>
  </si>
  <si>
    <t>Choose URDE2006 or URDE3002</t>
  </si>
  <si>
    <t>SUST5001</t>
  </si>
  <si>
    <t>Row Labels</t>
  </si>
  <si>
    <t>Sem1 Internal</t>
  </si>
  <si>
    <t>Sem1 Online</t>
  </si>
  <si>
    <t>Sem2 Internal</t>
  </si>
  <si>
    <t>Sem2 Online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</si>
</sst>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11"/>
      <name val="Segoe UI"/>
      <family val="2"/>
    </font>
    <font>
      <sz val="11"/>
      <color theme="1"/>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b/>
      <sz val="11"/>
      <color theme="0"/>
      <name val="Arial"/>
      <family val="2"/>
    </font>
    <font>
      <sz val="11"/>
      <color theme="0"/>
      <name val="Arial"/>
      <family val="2"/>
    </font>
    <font>
      <b/>
      <sz val="11"/>
      <color theme="0"/>
      <name val="Segoe UI"/>
      <family val="2"/>
    </font>
    <font>
      <b/>
      <sz val="11"/>
      <color rgb="FFFF0000"/>
      <name val="Segoe UI"/>
      <family val="2"/>
    </font>
    <font>
      <sz val="9"/>
      <color rgb="FFFF0000"/>
      <name val="Segoe UI"/>
      <family val="2"/>
    </font>
    <font>
      <b/>
      <i/>
      <sz val="12"/>
      <color rgb="FFC00000"/>
      <name val="Calibri"/>
      <family val="2"/>
      <scheme val="minor"/>
    </font>
    <font>
      <b/>
      <i/>
      <sz val="12"/>
      <color theme="0" tint="-0.499984740745262"/>
      <name val="Calibri"/>
      <family val="2"/>
      <scheme val="minor"/>
    </font>
    <font>
      <b/>
      <sz val="10"/>
      <name val="Segoe UI"/>
      <family val="2"/>
    </font>
    <font>
      <b/>
      <sz val="10"/>
      <color theme="1"/>
      <name val="Segoe UI"/>
      <family val="2"/>
    </font>
    <font>
      <b/>
      <sz val="18"/>
      <color theme="1"/>
      <name val="Segoe UI"/>
      <family val="2"/>
    </font>
    <font>
      <sz val="9"/>
      <color indexed="81"/>
      <name val="Tahoma"/>
      <family val="2"/>
    </font>
    <font>
      <b/>
      <sz val="9"/>
      <color indexed="81"/>
      <name val="Tahoma"/>
      <family val="2"/>
    </font>
    <font>
      <sz val="10"/>
      <color rgb="FF00B050"/>
      <name val="Arial"/>
      <family val="2"/>
    </font>
    <font>
      <sz val="12"/>
      <name val="Calibri"/>
      <family val="2"/>
      <scheme val="minor"/>
    </font>
    <font>
      <b/>
      <sz val="11"/>
      <color rgb="FF0D4B6D"/>
      <name val="Segoe UI"/>
      <family val="2"/>
    </font>
    <font>
      <b/>
      <sz val="11"/>
      <name val="Segoe UI"/>
      <family val="2"/>
    </font>
    <font>
      <sz val="11"/>
      <color rgb="FF006100"/>
      <name val="Calibri"/>
      <family val="2"/>
      <scheme val="minor"/>
    </font>
    <font>
      <i/>
      <sz val="12"/>
      <color theme="0" tint="-0.34998626667073579"/>
      <name val="Calibri"/>
      <family val="2"/>
      <scheme val="minor"/>
    </font>
    <font>
      <b/>
      <i/>
      <sz val="12"/>
      <color rgb="FF00B050"/>
      <name val="Calibri"/>
      <family val="2"/>
      <scheme val="minor"/>
    </font>
    <font>
      <sz val="12"/>
      <color rgb="FFFF0000"/>
      <name val="Calibri"/>
      <family val="2"/>
      <scheme val="minor"/>
    </font>
    <font>
      <sz val="10"/>
      <color rgb="FFFF0000"/>
      <name val="Arial"/>
      <family val="2"/>
    </font>
  </fonts>
  <fills count="16">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theme="0" tint="-4.9989318521683403E-2"/>
        <bgColor rgb="FF000000"/>
      </patternFill>
    </fill>
    <fill>
      <patternFill patternType="solid">
        <fgColor rgb="FF0D4B6D"/>
        <bgColor indexed="64"/>
      </patternFill>
    </fill>
    <fill>
      <patternFill patternType="solid">
        <fgColor theme="4" tint="0.79998168889431442"/>
        <bgColor indexed="64"/>
      </patternFill>
    </fill>
    <fill>
      <patternFill patternType="solid">
        <fgColor theme="7"/>
        <bgColor indexed="64"/>
      </patternFill>
    </fill>
    <fill>
      <patternFill patternType="solid">
        <fgColor rgb="FFFFC000"/>
        <bgColor indexed="64"/>
      </patternFill>
    </fill>
    <fill>
      <patternFill patternType="solid">
        <fgColor theme="5" tint="0.79998168889431442"/>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C6EFCE"/>
      </patternFill>
    </fill>
    <fill>
      <patternFill patternType="solid">
        <fgColor rgb="FF92D050"/>
        <bgColor indexed="64"/>
      </patternFill>
    </fill>
  </fills>
  <borders count="4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rgb="FF000000"/>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rgb="FF000000"/>
      </top>
      <bottom/>
      <diagonal/>
    </border>
    <border>
      <left style="thin">
        <color indexed="64"/>
      </left>
      <right/>
      <top/>
      <bottom style="thin">
        <color rgb="FF000000"/>
      </bottom>
      <diagonal/>
    </border>
    <border>
      <left/>
      <right style="thin">
        <color indexed="64"/>
      </right>
      <top/>
      <bottom style="thin">
        <color rgb="FF000000"/>
      </bottom>
      <diagonal/>
    </border>
    <border>
      <left/>
      <right style="thin">
        <color theme="0" tint="-0.1498764000366222"/>
      </right>
      <top/>
      <bottom/>
      <diagonal/>
    </border>
    <border>
      <left/>
      <right style="thin">
        <color theme="0" tint="-0.1498764000366222"/>
      </right>
      <top style="thin">
        <color theme="0" tint="-0.14993743705557422"/>
      </top>
      <bottom style="thin">
        <color theme="0" tint="-0.14993743705557422"/>
      </bottom>
      <diagonal/>
    </border>
    <border>
      <left style="thin">
        <color rgb="FF000000"/>
      </left>
      <right/>
      <top style="thin">
        <color indexed="64"/>
      </top>
      <bottom/>
      <diagonal/>
    </border>
  </borders>
  <cellStyleXfs count="4">
    <xf numFmtId="0" fontId="0" fillId="0" borderId="0"/>
    <xf numFmtId="0" fontId="1" fillId="0" borderId="0"/>
    <xf numFmtId="0" fontId="26" fillId="0" borderId="0" applyNumberFormat="0" applyFill="0" applyBorder="0" applyAlignment="0" applyProtection="0"/>
    <xf numFmtId="0" fontId="53" fillId="14" borderId="0" applyNumberFormat="0" applyBorder="0" applyAlignment="0" applyProtection="0"/>
  </cellStyleXfs>
  <cellXfs count="200">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xf>
    <xf numFmtId="0" fontId="5" fillId="0" borderId="0" xfId="0" applyFont="1"/>
    <xf numFmtId="0" fontId="6" fillId="0" borderId="0" xfId="0" applyFont="1"/>
    <xf numFmtId="0" fontId="8" fillId="0" borderId="0" xfId="0" applyFont="1"/>
    <xf numFmtId="0" fontId="8" fillId="0" borderId="0" xfId="0" applyFont="1" applyAlignment="1">
      <alignment horizontal="center"/>
    </xf>
    <xf numFmtId="0" fontId="5" fillId="0" borderId="0" xfId="0" applyFont="1" applyAlignment="1">
      <alignment horizontal="right"/>
    </xf>
    <xf numFmtId="0" fontId="6" fillId="0" borderId="0" xfId="0" applyFont="1" applyAlignment="1">
      <alignment horizontal="right"/>
    </xf>
    <xf numFmtId="0" fontId="8" fillId="0" borderId="0" xfId="0" applyFont="1" applyAlignment="1">
      <alignment horizontal="left"/>
    </xf>
    <xf numFmtId="0" fontId="11" fillId="0" borderId="0" xfId="0" applyFont="1" applyAlignment="1">
      <alignment horizontal="left"/>
    </xf>
    <xf numFmtId="0" fontId="12" fillId="0" borderId="0" xfId="0" applyFont="1" applyAlignment="1">
      <alignment horizontal="left"/>
    </xf>
    <xf numFmtId="0" fontId="10" fillId="0" borderId="0" xfId="0" applyFont="1"/>
    <xf numFmtId="0" fontId="13" fillId="0" borderId="0" xfId="0" applyFont="1"/>
    <xf numFmtId="0" fontId="11" fillId="0" borderId="0" xfId="0" applyFont="1"/>
    <xf numFmtId="0" fontId="9" fillId="0" borderId="0" xfId="0" applyFont="1" applyAlignment="1">
      <alignment horizontal="center" vertical="center"/>
    </xf>
    <xf numFmtId="0" fontId="14" fillId="0" borderId="0" xfId="0" applyFont="1"/>
    <xf numFmtId="0" fontId="16" fillId="0" borderId="0" xfId="0" applyFont="1" applyAlignment="1">
      <alignment horizontal="center"/>
    </xf>
    <xf numFmtId="0" fontId="15" fillId="0" borderId="0" xfId="0" applyFont="1"/>
    <xf numFmtId="0" fontId="2" fillId="0" borderId="0" xfId="0" applyFont="1"/>
    <xf numFmtId="0" fontId="7" fillId="0" borderId="0" xfId="0" applyFont="1" applyAlignment="1">
      <alignment horizontal="left" vertical="center"/>
    </xf>
    <xf numFmtId="0" fontId="20" fillId="2" borderId="16" xfId="1" applyFont="1" applyFill="1" applyBorder="1" applyAlignment="1" applyProtection="1">
      <alignment horizontal="left" vertical="center" wrapText="1"/>
      <protection locked="0"/>
    </xf>
    <xf numFmtId="0" fontId="20" fillId="2" borderId="16" xfId="1" applyFont="1" applyFill="1" applyBorder="1" applyAlignment="1" applyProtection="1">
      <alignment horizontal="center" vertical="center" wrapText="1"/>
      <protection locked="0"/>
    </xf>
    <xf numFmtId="0" fontId="20" fillId="0" borderId="16" xfId="1" applyFont="1" applyBorder="1" applyAlignment="1" applyProtection="1">
      <alignment horizontal="center" vertical="center" wrapText="1"/>
      <protection locked="0"/>
    </xf>
    <xf numFmtId="0" fontId="4" fillId="0" borderId="4" xfId="0" applyFont="1" applyBorder="1" applyAlignment="1">
      <alignment horizontal="center" vertical="center"/>
    </xf>
    <xf numFmtId="0" fontId="4" fillId="0" borderId="20" xfId="0" applyFont="1" applyBorder="1" applyAlignment="1">
      <alignment horizontal="center" vertical="center"/>
    </xf>
    <xf numFmtId="0" fontId="4" fillId="0" borderId="22" xfId="0" applyFont="1" applyBorder="1" applyAlignment="1">
      <alignment horizontal="center" vertical="center"/>
    </xf>
    <xf numFmtId="0" fontId="2" fillId="3" borderId="1" xfId="0" applyFont="1" applyFill="1" applyBorder="1" applyAlignment="1">
      <alignment horizontal="center" vertical="center"/>
    </xf>
    <xf numFmtId="0" fontId="2" fillId="4" borderId="3" xfId="0" applyFont="1" applyFill="1" applyBorder="1" applyAlignment="1">
      <alignment horizontal="right" vertical="center"/>
    </xf>
    <xf numFmtId="0" fontId="4" fillId="0" borderId="21" xfId="0" applyFont="1" applyBorder="1" applyAlignment="1">
      <alignment horizontal="center" vertical="center"/>
    </xf>
    <xf numFmtId="0" fontId="3" fillId="7" borderId="0" xfId="0" applyFont="1" applyFill="1" applyAlignment="1">
      <alignment horizontal="center" vertical="center"/>
    </xf>
    <xf numFmtId="0" fontId="4" fillId="0" borderId="1" xfId="0" applyFont="1" applyBorder="1" applyAlignment="1">
      <alignment horizontal="center" vertical="center"/>
    </xf>
    <xf numFmtId="0" fontId="0" fillId="0" borderId="23"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0" fillId="0" borderId="0" xfId="0" applyAlignment="1">
      <alignment vertical="center"/>
    </xf>
    <xf numFmtId="0" fontId="0" fillId="0" borderId="26" xfId="0" applyBorder="1" applyAlignment="1">
      <alignment vertical="center"/>
    </xf>
    <xf numFmtId="0" fontId="0" fillId="0" borderId="27" xfId="0" applyBorder="1" applyAlignment="1">
      <alignment horizontal="center" vertical="center"/>
    </xf>
    <xf numFmtId="0" fontId="0" fillId="0" borderId="28" xfId="0" applyBorder="1" applyAlignment="1">
      <alignment vertical="center"/>
    </xf>
    <xf numFmtId="0" fontId="0" fillId="0" borderId="29" xfId="0" applyBorder="1" applyAlignment="1">
      <alignment horizontal="center" vertical="center"/>
    </xf>
    <xf numFmtId="0" fontId="0" fillId="0" borderId="29" xfId="0" applyBorder="1" applyAlignment="1">
      <alignment vertical="center"/>
    </xf>
    <xf numFmtId="0" fontId="0" fillId="0" borderId="30" xfId="0" applyBorder="1" applyAlignment="1">
      <alignment horizontal="center" vertical="center"/>
    </xf>
    <xf numFmtId="0" fontId="0" fillId="0" borderId="0" xfId="0"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34" xfId="0" applyFont="1" applyBorder="1" applyAlignment="1">
      <alignment horizontal="center" vertical="center"/>
    </xf>
    <xf numFmtId="0" fontId="4" fillId="0" borderId="31"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2" fillId="0" borderId="0" xfId="0" applyFont="1" applyAlignment="1">
      <alignment horizontal="right"/>
    </xf>
    <xf numFmtId="0" fontId="8" fillId="9" borderId="0" xfId="0" applyFont="1" applyFill="1"/>
    <xf numFmtId="0" fontId="8" fillId="6" borderId="0" xfId="0" applyFont="1" applyFill="1" applyAlignment="1">
      <alignment horizontal="center"/>
    </xf>
    <xf numFmtId="0" fontId="43" fillId="0" borderId="0" xfId="0" applyFont="1" applyAlignment="1">
      <alignment horizontal="right"/>
    </xf>
    <xf numFmtId="0" fontId="27" fillId="10" borderId="0" xfId="2" applyFont="1" applyFill="1" applyAlignment="1" applyProtection="1">
      <alignment vertical="center"/>
    </xf>
    <xf numFmtId="0" fontId="26" fillId="10" borderId="0" xfId="2" applyFill="1" applyAlignment="1" applyProtection="1">
      <alignment vertical="center"/>
    </xf>
    <xf numFmtId="0" fontId="44" fillId="2" borderId="0" xfId="1" applyFont="1" applyFill="1" applyAlignment="1" applyProtection="1">
      <alignment vertical="center"/>
      <protection locked="0"/>
    </xf>
    <xf numFmtId="0" fontId="45" fillId="2" borderId="0" xfId="1" applyFont="1" applyFill="1" applyAlignment="1" applyProtection="1">
      <alignment vertical="center"/>
      <protection locked="0"/>
    </xf>
    <xf numFmtId="0" fontId="42" fillId="0" borderId="0" xfId="0" applyFont="1" applyAlignment="1">
      <alignment horizontal="left"/>
    </xf>
    <xf numFmtId="14" fontId="0" fillId="0" borderId="0" xfId="0" applyNumberFormat="1" applyAlignment="1">
      <alignment vertical="center"/>
    </xf>
    <xf numFmtId="0" fontId="9" fillId="0" borderId="23" xfId="0" applyFont="1" applyBorder="1" applyAlignment="1">
      <alignment horizontal="center"/>
    </xf>
    <xf numFmtId="0" fontId="9" fillId="0" borderId="25" xfId="0" applyFont="1" applyBorder="1" applyAlignment="1">
      <alignment horizontal="center"/>
    </xf>
    <xf numFmtId="0" fontId="9" fillId="0" borderId="26" xfId="0" applyFont="1" applyBorder="1" applyAlignment="1">
      <alignment horizontal="center"/>
    </xf>
    <xf numFmtId="0" fontId="9" fillId="0" borderId="27" xfId="0" applyFont="1" applyBorder="1" applyAlignment="1">
      <alignment horizontal="center"/>
    </xf>
    <xf numFmtId="0" fontId="3" fillId="0" borderId="27" xfId="0" applyFont="1" applyBorder="1" applyAlignment="1">
      <alignment horizontal="center"/>
    </xf>
    <xf numFmtId="0" fontId="9" fillId="0" borderId="28" xfId="0" applyFont="1" applyBorder="1" applyAlignment="1">
      <alignment horizontal="center"/>
    </xf>
    <xf numFmtId="0" fontId="9" fillId="0" borderId="30" xfId="0" applyFont="1" applyBorder="1" applyAlignment="1">
      <alignment horizontal="center"/>
    </xf>
    <xf numFmtId="0" fontId="9" fillId="0" borderId="0" xfId="0" applyFont="1" applyAlignment="1">
      <alignment horizontal="center"/>
    </xf>
    <xf numFmtId="0" fontId="50" fillId="0" borderId="0" xfId="0" applyFont="1" applyAlignment="1">
      <alignment horizontal="left"/>
    </xf>
    <xf numFmtId="14" fontId="0" fillId="0" borderId="0" xfId="0" applyNumberFormat="1"/>
    <xf numFmtId="0" fontId="4" fillId="8" borderId="5" xfId="0" applyFont="1" applyFill="1" applyBorder="1" applyAlignment="1">
      <alignment horizontal="center" vertical="center"/>
    </xf>
    <xf numFmtId="0" fontId="4" fillId="8" borderId="33" xfId="0" applyFont="1" applyFill="1" applyBorder="1" applyAlignment="1">
      <alignment horizontal="center" vertical="center"/>
    </xf>
    <xf numFmtId="0" fontId="4" fillId="8" borderId="6" xfId="0" applyFont="1" applyFill="1" applyBorder="1" applyAlignment="1">
      <alignment horizontal="center" vertical="center"/>
    </xf>
    <xf numFmtId="0" fontId="20" fillId="12" borderId="13" xfId="1" applyFont="1" applyFill="1" applyBorder="1" applyAlignment="1" applyProtection="1">
      <alignment horizontal="center" vertical="center" wrapText="1"/>
      <protection locked="0"/>
    </xf>
    <xf numFmtId="0" fontId="2" fillId="3" borderId="1" xfId="0" applyFont="1" applyFill="1" applyBorder="1"/>
    <xf numFmtId="0" fontId="2" fillId="3" borderId="3" xfId="0" applyFont="1" applyFill="1" applyBorder="1" applyAlignment="1">
      <alignment horizontal="right" vertical="center"/>
    </xf>
    <xf numFmtId="0" fontId="2" fillId="3" borderId="2" xfId="0" applyFont="1" applyFill="1" applyBorder="1" applyAlignment="1">
      <alignment horizontal="right" vertical="center"/>
    </xf>
    <xf numFmtId="0" fontId="4" fillId="0" borderId="39" xfId="0" applyFont="1" applyBorder="1" applyAlignment="1">
      <alignment horizontal="center" vertical="center"/>
    </xf>
    <xf numFmtId="0" fontId="3" fillId="0" borderId="5" xfId="0" applyFont="1" applyBorder="1" applyAlignment="1">
      <alignment horizontal="center" vertical="center"/>
    </xf>
    <xf numFmtId="0" fontId="4" fillId="8" borderId="0" xfId="0" applyFont="1" applyFill="1" applyAlignment="1">
      <alignment horizontal="center" vertical="center"/>
    </xf>
    <xf numFmtId="0" fontId="4" fillId="0" borderId="6" xfId="0" applyFont="1" applyBorder="1" applyAlignment="1">
      <alignment horizontal="center" vertical="center"/>
    </xf>
    <xf numFmtId="0" fontId="0" fillId="0" borderId="0" xfId="0" applyAlignment="1">
      <alignment horizontal="left" textRotation="90"/>
    </xf>
    <xf numFmtId="0" fontId="8" fillId="0" borderId="0" xfId="0" applyFont="1" applyAlignment="1">
      <alignment wrapText="1"/>
    </xf>
    <xf numFmtId="0" fontId="8" fillId="13" borderId="0" xfId="0" applyFont="1" applyFill="1" applyAlignment="1">
      <alignment horizontal="center"/>
    </xf>
    <xf numFmtId="0" fontId="8" fillId="0" borderId="0" xfId="0" applyFont="1" applyAlignment="1">
      <alignment horizontal="left" textRotation="90"/>
    </xf>
    <xf numFmtId="14" fontId="53" fillId="14" borderId="0" xfId="3" applyNumberFormat="1"/>
    <xf numFmtId="0" fontId="49" fillId="0" borderId="0" xfId="0" applyFont="1" applyAlignment="1">
      <alignment horizontal="center"/>
    </xf>
    <xf numFmtId="14" fontId="49" fillId="0" borderId="0" xfId="0" applyNumberFormat="1" applyFont="1" applyAlignment="1">
      <alignment horizontal="center"/>
    </xf>
    <xf numFmtId="0" fontId="8" fillId="15" borderId="0" xfId="0" applyFont="1" applyFill="1" applyAlignment="1">
      <alignment horizontal="center"/>
    </xf>
    <xf numFmtId="14" fontId="8" fillId="15" borderId="0" xfId="0" applyNumberFormat="1" applyFont="1" applyFill="1" applyAlignment="1">
      <alignment horizontal="center"/>
    </xf>
    <xf numFmtId="14" fontId="8" fillId="0" borderId="0" xfId="0" applyNumberFormat="1" applyFont="1"/>
    <xf numFmtId="0" fontId="54" fillId="0" borderId="0" xfId="0" applyFont="1"/>
    <xf numFmtId="14" fontId="55" fillId="0" borderId="0" xfId="0" applyNumberFormat="1" applyFont="1"/>
    <xf numFmtId="0" fontId="55" fillId="0" borderId="0" xfId="0" applyFont="1" applyAlignment="1">
      <alignment horizontal="left"/>
    </xf>
    <xf numFmtId="0" fontId="55" fillId="0" borderId="0" xfId="0" applyFont="1" applyAlignment="1">
      <alignment horizontal="center"/>
    </xf>
    <xf numFmtId="0" fontId="7" fillId="11" borderId="5" xfId="0" applyFont="1" applyFill="1" applyBorder="1" applyAlignment="1">
      <alignment horizontal="center" vertical="center"/>
    </xf>
    <xf numFmtId="0" fontId="56" fillId="11" borderId="0" xfId="0" applyFont="1" applyFill="1" applyAlignment="1">
      <alignment horizontal="center"/>
    </xf>
    <xf numFmtId="14" fontId="15" fillId="11" borderId="0" xfId="0" applyNumberFormat="1" applyFont="1" applyFill="1"/>
    <xf numFmtId="0" fontId="0" fillId="11" borderId="0" xfId="0" applyFill="1" applyAlignment="1">
      <alignment horizontal="center"/>
    </xf>
    <xf numFmtId="0" fontId="49" fillId="11" borderId="0" xfId="0" applyFont="1" applyFill="1" applyAlignment="1">
      <alignment horizontal="left"/>
    </xf>
    <xf numFmtId="0" fontId="8" fillId="0" borderId="0" xfId="0" applyFont="1" applyAlignment="1">
      <alignment horizontal="left" wrapText="1"/>
    </xf>
    <xf numFmtId="0" fontId="49" fillId="9" borderId="0" xfId="0" applyFont="1" applyFill="1"/>
    <xf numFmtId="0" fontId="16" fillId="0" borderId="7" xfId="1" applyFont="1" applyBorder="1" applyAlignment="1" applyProtection="1">
      <alignment horizontal="center"/>
    </xf>
    <xf numFmtId="0" fontId="16" fillId="0" borderId="8" xfId="1" applyFont="1" applyBorder="1" applyAlignment="1" applyProtection="1">
      <alignment horizontal="center"/>
    </xf>
    <xf numFmtId="0" fontId="16" fillId="0" borderId="8" xfId="1" applyFont="1" applyBorder="1" applyProtection="1"/>
    <xf numFmtId="0" fontId="16" fillId="0" borderId="9" xfId="1" applyFont="1" applyBorder="1" applyProtection="1"/>
    <xf numFmtId="0" fontId="1" fillId="0" borderId="0" xfId="1" applyProtection="1"/>
    <xf numFmtId="0" fontId="16" fillId="0" borderId="0" xfId="1" applyFont="1" applyAlignment="1" applyProtection="1">
      <alignment horizontal="center"/>
    </xf>
    <xf numFmtId="0" fontId="7" fillId="0" borderId="0" xfId="1" applyFont="1" applyAlignment="1" applyProtection="1">
      <alignment horizontal="center" vertical="center"/>
    </xf>
    <xf numFmtId="0" fontId="16" fillId="0" borderId="0" xfId="1" applyFont="1" applyProtection="1"/>
    <xf numFmtId="0" fontId="37" fillId="5" borderId="10" xfId="1" applyFont="1" applyFill="1" applyBorder="1" applyAlignment="1" applyProtection="1">
      <alignment horizontal="left" vertical="center" wrapText="1"/>
    </xf>
    <xf numFmtId="0" fontId="37" fillId="5" borderId="0" xfId="1" applyFont="1" applyFill="1" applyAlignment="1" applyProtection="1">
      <alignment vertical="center" wrapText="1"/>
    </xf>
    <xf numFmtId="0" fontId="17" fillId="12" borderId="11" xfId="1" applyFont="1" applyFill="1" applyBorder="1" applyAlignment="1" applyProtection="1">
      <alignment vertical="center"/>
    </xf>
    <xf numFmtId="0" fontId="17" fillId="12" borderId="12" xfId="1" applyFont="1" applyFill="1" applyBorder="1" applyAlignment="1" applyProtection="1">
      <alignment vertical="center"/>
    </xf>
    <xf numFmtId="0" fontId="17" fillId="12" borderId="12" xfId="1" applyFont="1" applyFill="1" applyBorder="1" applyAlignment="1" applyProtection="1">
      <alignment horizontal="right" vertical="center"/>
    </xf>
    <xf numFmtId="0" fontId="46" fillId="12" borderId="12" xfId="1" applyFont="1" applyFill="1" applyBorder="1" applyAlignment="1" applyProtection="1">
      <alignment horizontal="center" vertical="center"/>
    </xf>
    <xf numFmtId="0" fontId="40" fillId="12" borderId="12" xfId="1" applyFont="1" applyFill="1" applyBorder="1" applyAlignment="1" applyProtection="1">
      <alignment vertical="center"/>
    </xf>
    <xf numFmtId="0" fontId="52" fillId="12" borderId="12" xfId="1" applyFont="1" applyFill="1" applyBorder="1" applyAlignment="1" applyProtection="1">
      <alignment vertical="center"/>
    </xf>
    <xf numFmtId="0" fontId="1" fillId="0" borderId="0" xfId="1" applyAlignment="1" applyProtection="1">
      <alignment horizontal="center"/>
    </xf>
    <xf numFmtId="0" fontId="20" fillId="2" borderId="0" xfId="1" applyFont="1" applyFill="1" applyAlignment="1" applyProtection="1">
      <alignment horizontal="right" vertical="center" indent="1"/>
    </xf>
    <xf numFmtId="0" fontId="18" fillId="2" borderId="0" xfId="1" applyFont="1" applyFill="1" applyAlignment="1" applyProtection="1">
      <alignment vertical="center"/>
    </xf>
    <xf numFmtId="0" fontId="36" fillId="0" borderId="0" xfId="1" applyFont="1" applyAlignment="1" applyProtection="1">
      <alignment horizontal="right" vertical="center" wrapText="1"/>
    </xf>
    <xf numFmtId="0" fontId="18" fillId="2" borderId="0" xfId="1" applyFont="1" applyFill="1" applyAlignment="1" applyProtection="1">
      <alignment horizontal="left" vertical="center"/>
    </xf>
    <xf numFmtId="0" fontId="20" fillId="2" borderId="0" xfId="1" applyFont="1" applyFill="1" applyAlignment="1" applyProtection="1">
      <alignment horizontal="left" vertical="center" indent="1"/>
    </xf>
    <xf numFmtId="0" fontId="20" fillId="2" borderId="0" xfId="1" applyFont="1" applyFill="1" applyAlignment="1" applyProtection="1">
      <alignment horizontal="left" vertical="center" wrapText="1"/>
    </xf>
    <xf numFmtId="0" fontId="20" fillId="0" borderId="0" xfId="1" applyFont="1" applyAlignment="1" applyProtection="1">
      <alignment vertical="top" wrapText="1"/>
    </xf>
    <xf numFmtId="0" fontId="41" fillId="0" borderId="0" xfId="1" applyFont="1" applyAlignment="1" applyProtection="1">
      <alignment vertical="top" wrapText="1"/>
    </xf>
    <xf numFmtId="0" fontId="21" fillId="5" borderId="0" xfId="1" applyFont="1" applyFill="1" applyAlignment="1" applyProtection="1">
      <alignment horizontal="center" vertical="center"/>
    </xf>
    <xf numFmtId="0" fontId="21" fillId="5" borderId="0" xfId="1" applyFont="1" applyFill="1" applyAlignment="1" applyProtection="1">
      <alignment horizontal="left" vertical="center" indent="1"/>
    </xf>
    <xf numFmtId="0" fontId="21" fillId="5" borderId="0" xfId="1" applyFont="1" applyFill="1" applyAlignment="1" applyProtection="1">
      <alignment vertical="center"/>
    </xf>
    <xf numFmtId="0" fontId="21" fillId="5" borderId="17" xfId="1" applyFont="1" applyFill="1" applyBorder="1" applyAlignment="1" applyProtection="1">
      <alignment horizontal="left" vertical="center"/>
    </xf>
    <xf numFmtId="0" fontId="21" fillId="5" borderId="0" xfId="1" applyFont="1" applyFill="1" applyAlignment="1" applyProtection="1">
      <alignment horizontal="left" vertical="center"/>
    </xf>
    <xf numFmtId="0" fontId="21" fillId="5" borderId="13" xfId="1" applyFont="1" applyFill="1" applyBorder="1" applyAlignment="1" applyProtection="1">
      <alignment horizontal="left" vertical="center"/>
    </xf>
    <xf numFmtId="0" fontId="22" fillId="2" borderId="0" xfId="1" applyFont="1" applyFill="1" applyAlignment="1" applyProtection="1">
      <alignment vertical="center"/>
    </xf>
    <xf numFmtId="0" fontId="23" fillId="2" borderId="0" xfId="1" applyFont="1" applyFill="1" applyAlignment="1" applyProtection="1">
      <alignment vertical="center"/>
    </xf>
    <xf numFmtId="0" fontId="21" fillId="5" borderId="0" xfId="1" applyFont="1" applyFill="1" applyAlignment="1" applyProtection="1">
      <alignment horizontal="center" vertical="center" wrapText="1"/>
    </xf>
    <xf numFmtId="0" fontId="21" fillId="5" borderId="17" xfId="1" applyFont="1" applyFill="1" applyBorder="1" applyAlignment="1" applyProtection="1">
      <alignment horizontal="center" vertical="center" wrapText="1"/>
    </xf>
    <xf numFmtId="0" fontId="21" fillId="5" borderId="37" xfId="1" applyFont="1" applyFill="1" applyBorder="1" applyAlignment="1" applyProtection="1">
      <alignment horizontal="center" vertical="center" wrapText="1"/>
    </xf>
    <xf numFmtId="0" fontId="21" fillId="5" borderId="13" xfId="1" applyFont="1" applyFill="1" applyBorder="1" applyAlignment="1" applyProtection="1">
      <alignment horizontal="center" vertical="center" wrapText="1"/>
    </xf>
    <xf numFmtId="0" fontId="20" fillId="2" borderId="14" xfId="1" applyFont="1" applyFill="1" applyBorder="1" applyAlignment="1" applyProtection="1">
      <alignment horizontal="center" vertical="center" wrapText="1"/>
    </xf>
    <xf numFmtId="0" fontId="20" fillId="2" borderId="15" xfId="1" applyFont="1" applyFill="1" applyBorder="1" applyAlignment="1" applyProtection="1">
      <alignment horizontal="center" vertical="center" wrapText="1"/>
    </xf>
    <xf numFmtId="0" fontId="20" fillId="2" borderId="15" xfId="1" applyFont="1" applyFill="1" applyBorder="1" applyAlignment="1" applyProtection="1">
      <alignment vertical="center" wrapText="1"/>
    </xf>
    <xf numFmtId="0" fontId="23" fillId="2" borderId="15" xfId="1" applyFont="1" applyFill="1" applyBorder="1" applyAlignment="1" applyProtection="1">
      <alignment horizontal="center" vertical="center" shrinkToFit="1"/>
    </xf>
    <xf numFmtId="0" fontId="20" fillId="2" borderId="18" xfId="1" applyFont="1" applyFill="1" applyBorder="1" applyAlignment="1" applyProtection="1">
      <alignment horizontal="center" vertical="center" wrapText="1"/>
    </xf>
    <xf numFmtId="0" fontId="20" fillId="2" borderId="38" xfId="1" applyFont="1" applyFill="1" applyBorder="1" applyAlignment="1" applyProtection="1">
      <alignment horizontal="center" vertical="center" wrapText="1"/>
    </xf>
    <xf numFmtId="0" fontId="20" fillId="2" borderId="19" xfId="1" applyFont="1" applyFill="1" applyBorder="1" applyAlignment="1" applyProtection="1">
      <alignment horizontal="center" vertical="center" wrapText="1"/>
    </xf>
    <xf numFmtId="0" fontId="24" fillId="0" borderId="0" xfId="1" applyFont="1" applyAlignment="1" applyProtection="1">
      <alignment horizontal="center" vertical="center" wrapText="1"/>
    </xf>
    <xf numFmtId="0" fontId="22" fillId="2" borderId="0" xfId="1" applyFont="1" applyFill="1" applyAlignment="1" applyProtection="1">
      <alignment wrapText="1"/>
    </xf>
    <xf numFmtId="0" fontId="23" fillId="2" borderId="0" xfId="1" applyFont="1" applyFill="1" applyAlignment="1" applyProtection="1">
      <alignment wrapText="1"/>
    </xf>
    <xf numFmtId="0" fontId="20" fillId="12" borderId="9" xfId="1" applyFont="1" applyFill="1" applyBorder="1" applyAlignment="1" applyProtection="1">
      <alignment horizontal="center" vertical="center" wrapText="1"/>
    </xf>
    <xf numFmtId="0" fontId="20" fillId="12" borderId="0" xfId="1" applyFont="1" applyFill="1" applyAlignment="1" applyProtection="1">
      <alignment horizontal="center" vertical="center" wrapText="1"/>
    </xf>
    <xf numFmtId="0" fontId="20" fillId="12" borderId="0" xfId="1" applyFont="1" applyFill="1" applyAlignment="1" applyProtection="1">
      <alignment vertical="center" wrapText="1"/>
    </xf>
    <xf numFmtId="0" fontId="23" fillId="12" borderId="0" xfId="1" applyFont="1" applyFill="1" applyAlignment="1" applyProtection="1">
      <alignment horizontal="left" vertical="center" shrinkToFit="1"/>
    </xf>
    <xf numFmtId="0" fontId="41" fillId="12" borderId="17" xfId="1" applyFont="1" applyFill="1" applyBorder="1" applyAlignment="1" applyProtection="1">
      <alignment horizontal="center" vertical="center" wrapText="1"/>
    </xf>
    <xf numFmtId="0" fontId="41" fillId="12" borderId="37" xfId="1" applyFont="1" applyFill="1" applyBorder="1" applyAlignment="1" applyProtection="1">
      <alignment horizontal="center" vertical="center" wrapText="1"/>
    </xf>
    <xf numFmtId="0" fontId="41" fillId="12" borderId="0" xfId="1" applyFont="1" applyFill="1" applyAlignment="1" applyProtection="1">
      <alignment horizontal="center" vertical="center" wrapText="1"/>
    </xf>
    <xf numFmtId="0" fontId="41" fillId="12" borderId="13" xfId="1" applyFont="1" applyFill="1" applyBorder="1" applyAlignment="1" applyProtection="1">
      <alignment horizontal="center" vertical="center" wrapText="1"/>
    </xf>
    <xf numFmtId="0" fontId="20" fillId="0" borderId="15" xfId="1" applyFont="1" applyBorder="1" applyAlignment="1" applyProtection="1">
      <alignment horizontal="center" vertical="center" wrapText="1"/>
    </xf>
    <xf numFmtId="0" fontId="20" fillId="0" borderId="18" xfId="1" applyFont="1" applyBorder="1" applyAlignment="1" applyProtection="1">
      <alignment horizontal="center" vertical="center" wrapText="1"/>
    </xf>
    <xf numFmtId="0" fontId="20" fillId="0" borderId="38" xfId="1" applyFont="1" applyBorder="1" applyAlignment="1" applyProtection="1">
      <alignment horizontal="center" vertical="center" wrapText="1"/>
    </xf>
    <xf numFmtId="0" fontId="20" fillId="0" borderId="19" xfId="1" applyFont="1" applyBorder="1" applyAlignment="1" applyProtection="1">
      <alignment horizontal="center" vertical="center" wrapText="1"/>
    </xf>
    <xf numFmtId="0" fontId="22" fillId="2" borderId="0" xfId="1" applyFont="1" applyFill="1" applyProtection="1"/>
    <xf numFmtId="0" fontId="23" fillId="2" borderId="0" xfId="1" applyFont="1" applyFill="1" applyProtection="1"/>
    <xf numFmtId="0" fontId="20" fillId="0" borderId="15" xfId="1" applyFont="1" applyBorder="1" applyAlignment="1" applyProtection="1">
      <alignment horizontal="left" vertical="center"/>
    </xf>
    <xf numFmtId="0" fontId="21" fillId="5" borderId="0" xfId="1" applyFont="1" applyFill="1" applyAlignment="1" applyProtection="1">
      <alignment horizontal="center" vertical="center" shrinkToFit="1"/>
    </xf>
    <xf numFmtId="0" fontId="22" fillId="2" borderId="0" xfId="1" applyFont="1" applyFill="1" applyAlignment="1" applyProtection="1">
      <alignment horizontal="center" vertical="center"/>
    </xf>
    <xf numFmtId="0" fontId="20" fillId="0" borderId="15" xfId="1" applyFont="1" applyBorder="1" applyAlignment="1" applyProtection="1">
      <alignment vertical="center" wrapText="1"/>
    </xf>
    <xf numFmtId="0" fontId="23" fillId="2" borderId="15" xfId="1" applyFont="1" applyFill="1" applyBorder="1" applyAlignment="1" applyProtection="1">
      <alignment horizontal="center" vertical="center" wrapText="1"/>
    </xf>
    <xf numFmtId="0" fontId="31" fillId="2" borderId="0" xfId="1" applyFont="1" applyFill="1" applyAlignment="1" applyProtection="1">
      <alignment horizontal="left" vertical="center" wrapText="1"/>
    </xf>
    <xf numFmtId="0" fontId="32" fillId="2" borderId="0" xfId="1" applyFont="1" applyFill="1" applyAlignment="1" applyProtection="1">
      <alignment horizontal="left" vertical="center" wrapText="1"/>
    </xf>
    <xf numFmtId="0" fontId="33" fillId="2" borderId="0" xfId="1" applyFont="1" applyFill="1" applyAlignment="1" applyProtection="1">
      <alignment vertical="center"/>
    </xf>
    <xf numFmtId="0" fontId="34" fillId="2" borderId="0" xfId="1" applyFont="1" applyFill="1" applyAlignment="1" applyProtection="1">
      <alignment horizontal="center" vertical="center"/>
    </xf>
    <xf numFmtId="0" fontId="34" fillId="2" borderId="0" xfId="1" applyFont="1" applyFill="1" applyProtection="1"/>
    <xf numFmtId="0" fontId="10" fillId="2" borderId="0" xfId="1" applyFont="1" applyFill="1" applyProtection="1"/>
    <xf numFmtId="0" fontId="39" fillId="5" borderId="0" xfId="1" applyFont="1" applyFill="1" applyAlignment="1" applyProtection="1">
      <alignment horizontal="left" vertical="center" readingOrder="1"/>
    </xf>
    <xf numFmtId="0" fontId="36" fillId="5" borderId="0" xfId="1" applyFont="1" applyFill="1" applyAlignment="1" applyProtection="1">
      <alignment horizontal="left" vertical="center" readingOrder="1"/>
    </xf>
    <xf numFmtId="0" fontId="19" fillId="5" borderId="0" xfId="1" applyFont="1" applyFill="1" applyAlignment="1" applyProtection="1">
      <alignment horizontal="left" vertical="center" readingOrder="1"/>
    </xf>
    <xf numFmtId="0" fontId="39" fillId="5" borderId="0" xfId="1" applyFont="1" applyFill="1" applyAlignment="1" applyProtection="1">
      <alignment horizontal="center" vertical="center" readingOrder="1"/>
    </xf>
    <xf numFmtId="0" fontId="21" fillId="5" borderId="17" xfId="1" applyFont="1" applyFill="1" applyBorder="1" applyAlignment="1" applyProtection="1">
      <alignment vertical="center" readingOrder="1"/>
    </xf>
    <xf numFmtId="0" fontId="21" fillId="5" borderId="0" xfId="1" applyFont="1" applyFill="1" applyAlignment="1" applyProtection="1">
      <alignment vertical="center" readingOrder="1"/>
    </xf>
    <xf numFmtId="0" fontId="39" fillId="5" borderId="0" xfId="1" applyFont="1" applyFill="1" applyAlignment="1" applyProtection="1">
      <alignment vertical="center" readingOrder="1"/>
    </xf>
    <xf numFmtId="0" fontId="39" fillId="5" borderId="13" xfId="1" applyFont="1" applyFill="1" applyBorder="1" applyAlignment="1" applyProtection="1">
      <alignment vertical="center" readingOrder="1"/>
    </xf>
    <xf numFmtId="0" fontId="51" fillId="5" borderId="0" xfId="1" applyFont="1" applyFill="1" applyAlignment="1" applyProtection="1">
      <alignment horizontal="right" vertical="center" readingOrder="1"/>
    </xf>
    <xf numFmtId="0" fontId="1" fillId="0" borderId="0" xfId="1" applyAlignment="1" applyProtection="1">
      <alignment horizontal="center" vertical="center"/>
    </xf>
    <xf numFmtId="0" fontId="36" fillId="5" borderId="0" xfId="1" applyFont="1" applyFill="1" applyAlignment="1" applyProtection="1">
      <alignment horizontal="center" vertical="center"/>
    </xf>
    <xf numFmtId="0" fontId="1" fillId="0" borderId="0" xfId="1" applyAlignment="1" applyProtection="1">
      <alignment horizontal="center" vertical="top"/>
    </xf>
    <xf numFmtId="0" fontId="35" fillId="0" borderId="14" xfId="1" applyFont="1" applyBorder="1" applyAlignment="1" applyProtection="1">
      <alignment horizontal="center" vertical="center"/>
    </xf>
    <xf numFmtId="0" fontId="35" fillId="0" borderId="15" xfId="1" applyFont="1" applyBorder="1" applyAlignment="1" applyProtection="1">
      <alignment horizontal="center" vertical="center"/>
    </xf>
    <xf numFmtId="0" fontId="35" fillId="0" borderId="15" xfId="1" applyFont="1" applyBorder="1" applyAlignment="1" applyProtection="1">
      <alignment vertical="center"/>
    </xf>
    <xf numFmtId="0" fontId="35" fillId="0" borderId="15" xfId="1" applyFont="1" applyBorder="1" applyAlignment="1" applyProtection="1">
      <alignment horizontal="center" vertical="center" wrapText="1"/>
    </xf>
    <xf numFmtId="0" fontId="35" fillId="0" borderId="15" xfId="1" applyFont="1" applyBorder="1" applyAlignment="1" applyProtection="1">
      <alignment horizontal="center" vertical="center" shrinkToFit="1"/>
    </xf>
    <xf numFmtId="0" fontId="25" fillId="2" borderId="0" xfId="1" applyFont="1" applyFill="1" applyAlignment="1" applyProtection="1">
      <alignment horizontal="center" vertical="center" wrapText="1"/>
    </xf>
    <xf numFmtId="0" fontId="29" fillId="2" borderId="0" xfId="1" applyFont="1" applyFill="1" applyProtection="1"/>
    <xf numFmtId="0" fontId="30" fillId="2" borderId="0" xfId="1" applyFont="1" applyFill="1" applyProtection="1"/>
    <xf numFmtId="0" fontId="31" fillId="2" borderId="0" xfId="1" applyFont="1" applyFill="1" applyAlignment="1" applyProtection="1">
      <alignment vertical="center"/>
    </xf>
    <xf numFmtId="0" fontId="10" fillId="2" borderId="0" xfId="1" applyFont="1" applyFill="1" applyAlignment="1" applyProtection="1">
      <alignment vertical="center"/>
    </xf>
    <xf numFmtId="0" fontId="33" fillId="2" borderId="0" xfId="1" applyFont="1" applyFill="1" applyAlignment="1" applyProtection="1">
      <alignment horizontal="right" vertical="center"/>
    </xf>
  </cellXfs>
  <cellStyles count="4">
    <cellStyle name="Good" xfId="3" builtinId="26"/>
    <cellStyle name="Hyperlink" xfId="2" builtinId="8"/>
    <cellStyle name="Normal" xfId="0" builtinId="0"/>
    <cellStyle name="Normal 2" xfId="1" xr:uid="{00000000-0005-0000-0000-000003000000}"/>
  </cellStyles>
  <dxfs count="79">
    <dxf>
      <fill>
        <patternFill>
          <bgColor rgb="FFFFC000"/>
        </patternFill>
      </fill>
    </dxf>
    <dxf>
      <fill>
        <patternFill>
          <bgColor rgb="FFFFC000"/>
        </patternFill>
      </fill>
    </dxf>
    <dxf>
      <fill>
        <patternFill>
          <bgColor rgb="FFFFC000"/>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theme="0" tint="-0.14996795556505021"/>
        </patternFill>
      </fill>
    </dxf>
    <dxf>
      <font>
        <b/>
        <i/>
        <color rgb="FFFF0000"/>
      </font>
    </dxf>
    <dxf>
      <font>
        <b/>
        <i/>
      </font>
      <fill>
        <patternFill>
          <bgColor theme="0" tint="-0.24994659260841701"/>
        </patternFill>
      </fill>
    </dxf>
    <dxf>
      <fill>
        <patternFill>
          <bgColor theme="0" tint="-0.14996795556505021"/>
        </patternFill>
      </fill>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9" formatCode="d/mm/yyyy"/>
      <alignment horizontal="general" vertical="center" textRotation="0" wrapText="0" indent="0" justifyLastLine="0" shrinkToFit="0" readingOrder="0"/>
    </dxf>
    <dxf>
      <numFmt numFmtId="19" formatCode="d/mm/yyyy"/>
      <alignment horizontal="general" vertical="center" textRotation="0" wrapText="0" indent="0" justifyLastLine="0" shrinkToFit="0" readingOrder="0"/>
    </dxf>
    <dxf>
      <numFmt numFmtId="0" formatCode="General"/>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0" formatCode="General"/>
      <alignment horizontal="center" vertical="center" textRotation="0" wrapText="0" indent="0" justifyLastLine="0" shrinkToFit="0" readingOrder="0"/>
      <border diagonalUp="0" diagonalDown="0">
        <left/>
        <right style="medium">
          <color indexed="64"/>
        </right>
        <top/>
        <bottom/>
        <vertical/>
        <horizontal/>
      </border>
    </dxf>
    <dxf>
      <numFmt numFmtId="0" formatCode="General"/>
      <alignment horizontal="general" vertical="center" textRotation="0" wrapText="0" indent="0" justifyLastLine="0" shrinkToFit="0" readingOrder="0"/>
    </dxf>
    <dxf>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general" vertical="center" textRotation="0" wrapText="0" indent="0" justifyLastLine="0" shrinkToFit="0" readingOrder="0"/>
      <border diagonalUp="0" diagonalDown="0">
        <left style="medium">
          <color indexed="64"/>
        </left>
        <right/>
        <top/>
        <bottom/>
        <vertical/>
        <horizontal/>
      </border>
    </dxf>
    <dxf>
      <border outline="0">
        <left style="medium">
          <color indexed="64"/>
        </left>
      </border>
    </dxf>
    <dxf>
      <alignment horizontal="general" vertical="center" textRotation="0" wrapText="0" indent="0" justifyLastLine="0" shrinkToFit="0" readingOrder="0"/>
    </dxf>
    <dxf>
      <alignment horizontal="general" vertical="center" textRotation="0" wrapText="0" indent="0" justifyLastLine="0" shrinkToFit="0" readingOrder="0"/>
    </dxf>
    <dxf>
      <numFmt numFmtId="19" formatCode="d/mm/yyyy"/>
      <alignment horizontal="general" vertical="center" textRotation="0" wrapText="0" indent="0" justifyLastLine="0" shrinkToFit="0" readingOrder="0"/>
    </dxf>
    <dxf>
      <numFmt numFmtId="19" formatCode="d/mm/yyyy"/>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border outline="0">
        <left style="medium">
          <color indexed="64"/>
        </left>
      </border>
    </dxf>
    <dxf>
      <numFmt numFmtId="0" formatCode="General"/>
      <alignment horizontal="center" vertical="center" textRotation="0" wrapText="0" indent="0" justifyLastLine="0" shrinkToFit="0" readingOrder="0"/>
      <border diagonalUp="0" diagonalDown="0">
        <left/>
        <right style="medium">
          <color indexed="64"/>
        </right>
        <top/>
        <bottom/>
        <vertical/>
        <horizontal/>
      </border>
    </dxf>
    <dxf>
      <numFmt numFmtId="0" formatCode="General"/>
      <alignment vertical="center" textRotation="0" wrapText="0" indent="0" justifyLastLine="0" shrinkToFit="0" readingOrder="0"/>
    </dxf>
    <dxf>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alignment vertical="center" textRotation="0" wrapText="0" indent="0" justifyLastLine="0" shrinkToFit="0" readingOrder="0"/>
      <border diagonalUp="0" diagonalDown="0">
        <left style="medium">
          <color indexed="64"/>
        </left>
        <right/>
        <top/>
        <bottom/>
        <vertical/>
        <horizontal/>
      </border>
    </dxf>
    <dxf>
      <alignment vertical="center" textRotation="0" wrapText="0" indent="0" justifyLastLine="0" shrinkToFit="0" readingOrder="0"/>
    </dxf>
    <dxf>
      <alignment vertical="center" textRotation="0" wrapText="0" indent="0" justifyLastLine="0" shrinkToFit="0" readingOrder="0"/>
    </dxf>
    <dxf>
      <font>
        <strike val="0"/>
        <outline val="0"/>
        <shadow val="0"/>
        <u val="none"/>
        <vertAlign val="baseline"/>
        <sz val="10"/>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font>
        <strike val="0"/>
        <outline val="0"/>
        <shadow val="0"/>
        <u val="none"/>
        <vertAlign val="baseline"/>
        <sz val="10"/>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name val="Arial"/>
        <scheme val="none"/>
      </font>
      <fill>
        <patternFill patternType="solid">
          <fgColor indexed="64"/>
          <bgColor theme="5" tint="0.79998168889431442"/>
        </patternFill>
      </fill>
    </dxf>
    <dxf>
      <font>
        <strike val="0"/>
        <outline val="0"/>
        <shadow val="0"/>
        <u val="none"/>
        <vertAlign val="baseline"/>
        <sz val="10"/>
        <name val="Arial"/>
        <scheme val="none"/>
      </font>
      <alignment horizontal="center" vertical="bottom" textRotation="0" wrapText="0"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alignment horizontal="center" vertical="bottom" textRotation="0" wrapText="0" indent="0" justifyLastLine="0" shrinkToFit="0" readingOrder="0"/>
    </dxf>
    <dxf>
      <font>
        <strike val="0"/>
        <outline val="0"/>
        <shadow val="0"/>
        <u val="none"/>
        <vertAlign val="baseline"/>
        <sz val="10"/>
        <name val="Arial"/>
        <scheme val="none"/>
      </font>
      <alignment horizontal="center" vertical="bottom" textRotation="0" wrapText="0"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s>
  <tableStyles count="0" defaultTableStyle="TableStyleMedium2" defaultPivotStyle="PivotStyleLight16"/>
  <colors>
    <mruColors>
      <color rgb="FF0D4B6D"/>
      <color rgb="FFF49AC1"/>
      <color rgb="FFB4FFFF"/>
      <color rgb="FF919296"/>
      <color rgb="FFF2F2F2"/>
      <color rgb="FFB4C6E7"/>
      <color rgb="FFFFE699"/>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314325</xdr:colOff>
      <xdr:row>2</xdr:row>
      <xdr:rowOff>76199</xdr:rowOff>
    </xdr:from>
    <xdr:to>
      <xdr:col>11</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410450" y="266699"/>
          <a:ext cx="18582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13</xdr:col>
      <xdr:colOff>180976</xdr:colOff>
      <xdr:row>3</xdr:row>
      <xdr:rowOff>57153</xdr:rowOff>
    </xdr:from>
    <xdr:ext cx="5629275" cy="5801396"/>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0420351" y="561978"/>
          <a:ext cx="5629275" cy="5801396"/>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000" b="1" u="sng">
              <a:latin typeface="Segoe UI" panose="020B0502040204020203" pitchFamily="34" charset="0"/>
              <a:ea typeface="Segoe UI" panose="020B0502040204020203" pitchFamily="34" charset="0"/>
              <a:cs typeface="Segoe UI" panose="020B0502040204020203" pitchFamily="34" charset="0"/>
            </a:rPr>
            <a:t>Full-Time Enrolment Guidelines</a:t>
          </a:r>
        </a:p>
        <a:p>
          <a:pPr algn="ctr"/>
          <a:endParaRPr lang="en-AU" sz="1000" b="1">
            <a:latin typeface="Segoe UI" panose="020B0502040204020203" pitchFamily="34" charset="0"/>
            <a:ea typeface="Segoe UI" panose="020B0502040204020203" pitchFamily="34" charset="0"/>
            <a:cs typeface="Segoe UI" panose="020B0502040204020203" pitchFamily="34" charset="0"/>
          </a:endParaRPr>
        </a:p>
        <a:p>
          <a:pPr algn="ctr"/>
          <a:r>
            <a:rPr lang="en-AU" sz="1000" b="1">
              <a:solidFill>
                <a:schemeClr val="accent5"/>
              </a:solidFill>
              <a:latin typeface="Segoe UI" panose="020B0502040204020203" pitchFamily="34" charset="0"/>
              <a:ea typeface="Segoe UI" panose="020B0502040204020203" pitchFamily="34" charset="0"/>
              <a:cs typeface="Segoe UI" panose="020B0502040204020203" pitchFamily="34" charset="0"/>
            </a:rPr>
            <a:t>Graduate Certificate in Development Planning</a:t>
          </a:r>
        </a:p>
        <a:p>
          <a:pPr algn="ctr"/>
          <a:r>
            <a:rPr lang="en-AU" sz="1000" b="1">
              <a:solidFill>
                <a:schemeClr val="accent5"/>
              </a:solidFill>
              <a:latin typeface="Segoe UI" panose="020B0502040204020203" pitchFamily="34" charset="0"/>
              <a:ea typeface="Segoe UI" panose="020B0502040204020203" pitchFamily="34" charset="0"/>
              <a:cs typeface="Segoe UI" panose="020B0502040204020203" pitchFamily="34" charset="0"/>
            </a:rPr>
            <a:t>Master of Urban and Regional Planning</a:t>
          </a:r>
        </a:p>
        <a:p>
          <a:endParaRPr lang="en-AU" sz="1000">
            <a:effectLst/>
          </a:endParaRPr>
        </a:p>
        <a:p>
          <a:pPr algn="ctr"/>
          <a:r>
            <a:rPr lang="en-AU" sz="1100" i="1">
              <a:solidFill>
                <a:schemeClr val="dk1"/>
              </a:solidFill>
              <a:effectLst/>
              <a:latin typeface="+mn-lt"/>
              <a:ea typeface="+mn-ea"/>
              <a:cs typeface="+mn-cs"/>
            </a:rPr>
            <a:t>Use the drop-down lists</a:t>
          </a:r>
          <a:r>
            <a:rPr lang="en-AU" sz="1100" i="1" baseline="0">
              <a:solidFill>
                <a:schemeClr val="dk1"/>
              </a:solidFill>
              <a:effectLst/>
              <a:latin typeface="+mn-lt"/>
              <a:ea typeface="+mn-ea"/>
              <a:cs typeface="+mn-cs"/>
            </a:rPr>
            <a:t> to select your </a:t>
          </a:r>
          <a:r>
            <a:rPr lang="en-AU" sz="1100" b="1" i="1" baseline="0">
              <a:solidFill>
                <a:schemeClr val="dk1"/>
              </a:solidFill>
              <a:effectLst/>
              <a:latin typeface="+mn-lt"/>
              <a:ea typeface="+mn-ea"/>
              <a:cs typeface="+mn-cs"/>
            </a:rPr>
            <a:t>Course</a:t>
          </a:r>
          <a:r>
            <a:rPr lang="en-AU" sz="1100" i="1" baseline="0">
              <a:solidFill>
                <a:schemeClr val="dk1"/>
              </a:solidFill>
              <a:effectLst/>
              <a:latin typeface="+mn-lt"/>
              <a:ea typeface="+mn-ea"/>
              <a:cs typeface="+mn-cs"/>
            </a:rPr>
            <a:t> and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sz="1000">
            <a:effectLst/>
          </a:endParaRPr>
        </a:p>
        <a:p>
          <a:pPr algn="ctr"/>
          <a:endParaRPr lang="en-AU" sz="1000" b="1">
            <a:latin typeface="Segoe UI" panose="020B0502040204020203" pitchFamily="34" charset="0"/>
            <a:ea typeface="Segoe UI" panose="020B0502040204020203" pitchFamily="34" charset="0"/>
            <a:cs typeface="Segoe UI" panose="020B0502040204020203" pitchFamily="34" charset="0"/>
          </a:endParaRPr>
        </a:p>
        <a:p>
          <a:pPr algn="l"/>
          <a:r>
            <a:rPr lang="en-AU" sz="1000" b="0">
              <a:latin typeface="Segoe UI" panose="020B0502040204020203" pitchFamily="34" charset="0"/>
              <a:ea typeface="Segoe UI" panose="020B0502040204020203" pitchFamily="34" charset="0"/>
              <a:cs typeface="Segoe UI" panose="020B0502040204020203" pitchFamily="34" charset="0"/>
            </a:rPr>
            <a:t>This planner shows the recommended sequence for </a:t>
          </a:r>
          <a:r>
            <a:rPr lang="en-AU" sz="1000" b="1">
              <a:latin typeface="Segoe UI" panose="020B0502040204020203" pitchFamily="34" charset="0"/>
              <a:ea typeface="Segoe UI" panose="020B0502040204020203" pitchFamily="34" charset="0"/>
              <a:cs typeface="Segoe UI" panose="020B0502040204020203" pitchFamily="34" charset="0"/>
            </a:rPr>
            <a:t>full-time study </a:t>
          </a:r>
          <a:r>
            <a:rPr lang="en-AU" sz="1000" b="0">
              <a:latin typeface="Segoe UI" panose="020B0502040204020203" pitchFamily="34" charset="0"/>
              <a:ea typeface="Segoe UI" panose="020B0502040204020203" pitchFamily="34" charset="0"/>
              <a:cs typeface="Segoe UI" panose="020B0502040204020203" pitchFamily="34" charset="0"/>
            </a:rPr>
            <a:t>based on your study period of commencement. The standard full-time study load is </a:t>
          </a:r>
          <a:r>
            <a:rPr lang="en-AU" sz="1000" b="1">
              <a:latin typeface="Segoe UI" panose="020B0502040204020203" pitchFamily="34" charset="0"/>
              <a:ea typeface="Segoe UI" panose="020B0502040204020203" pitchFamily="34" charset="0"/>
              <a:cs typeface="Segoe UI" panose="020B0502040204020203" pitchFamily="34" charset="0"/>
            </a:rPr>
            <a:t>100 credit points per semester</a:t>
          </a:r>
          <a:r>
            <a:rPr lang="en-AU" sz="1000" b="0">
              <a:latin typeface="Segoe UI" panose="020B0502040204020203" pitchFamily="34" charset="0"/>
              <a:ea typeface="Segoe UI" panose="020B0502040204020203" pitchFamily="34" charset="0"/>
              <a:cs typeface="Segoe UI" panose="020B0502040204020203" pitchFamily="34" charset="0"/>
            </a:rPr>
            <a:t>. Units may not be offered in every study period and may not be available at the time that you wish to study them. Your progression in the degree may be affected if you do not follow the recommended sequence of enrolment. </a:t>
          </a:r>
        </a:p>
        <a:p>
          <a:pPr algn="l"/>
          <a:endParaRPr lang="en-AU" sz="1000" b="0">
            <a:latin typeface="Segoe UI" panose="020B0502040204020203" pitchFamily="34" charset="0"/>
            <a:ea typeface="Segoe UI" panose="020B0502040204020203" pitchFamily="34" charset="0"/>
            <a:cs typeface="Segoe UI" panose="020B0502040204020203" pitchFamily="34" charset="0"/>
          </a:endParaRPr>
        </a:p>
        <a:p>
          <a:pPr algn="l"/>
          <a:r>
            <a:rPr lang="en-AU" sz="1100" b="0" i="0">
              <a:solidFill>
                <a:schemeClr val="dk1"/>
              </a:solidFill>
              <a:effectLst/>
              <a:latin typeface="+mn-lt"/>
              <a:ea typeface="+mn-ea"/>
              <a:cs typeface="+mn-cs"/>
            </a:rPr>
            <a:t>If you wish to enrol in a part-time load</a:t>
          </a:r>
          <a:r>
            <a:rPr lang="en-AU" sz="1100" b="0" i="0" baseline="0">
              <a:solidFill>
                <a:schemeClr val="dk1"/>
              </a:solidFill>
              <a:effectLst/>
              <a:latin typeface="+mn-lt"/>
              <a:ea typeface="+mn-ea"/>
              <a:cs typeface="+mn-cs"/>
            </a:rPr>
            <a:t>, </a:t>
          </a:r>
          <a:r>
            <a:rPr lang="en-AU" sz="1100" b="0" i="0">
              <a:solidFill>
                <a:schemeClr val="dk1"/>
              </a:solidFill>
              <a:effectLst/>
              <a:latin typeface="+mn-lt"/>
              <a:ea typeface="+mn-ea"/>
              <a:cs typeface="+mn-cs"/>
            </a:rPr>
            <a:t>or have CRL Approval</a:t>
          </a:r>
          <a:r>
            <a:rPr lang="en-AU" sz="1100" b="0" i="0" baseline="0">
              <a:solidFill>
                <a:schemeClr val="dk1"/>
              </a:solidFill>
              <a:effectLst/>
              <a:latin typeface="+mn-lt"/>
              <a:ea typeface="+mn-ea"/>
              <a:cs typeface="+mn-cs"/>
            </a:rPr>
            <a:t>, </a:t>
          </a:r>
          <a:r>
            <a:rPr lang="en-AU" sz="1000" b="0">
              <a:latin typeface="Segoe UI" panose="020B0502040204020203" pitchFamily="34" charset="0"/>
              <a:ea typeface="Segoe UI" panose="020B0502040204020203" pitchFamily="34" charset="0"/>
              <a:cs typeface="Segoe UI" panose="020B0502040204020203" pitchFamily="34" charset="0"/>
            </a:rPr>
            <a:t>please contact your Course Coordinator </a:t>
          </a:r>
          <a:r>
            <a:rPr lang="en-AU" sz="1100" b="0">
              <a:solidFill>
                <a:schemeClr val="dk1"/>
              </a:solidFill>
              <a:effectLst/>
              <a:latin typeface="+mn-lt"/>
              <a:ea typeface="+mn-ea"/>
              <a:cs typeface="+mn-cs"/>
            </a:rPr>
            <a:t>(Email</a:t>
          </a:r>
          <a:r>
            <a:rPr lang="en-AU" sz="1100" b="0" baseline="0">
              <a:solidFill>
                <a:schemeClr val="dk1"/>
              </a:solidFill>
              <a:effectLst/>
              <a:latin typeface="+mn-lt"/>
              <a:ea typeface="+mn-ea"/>
              <a:cs typeface="+mn-cs"/>
            </a:rPr>
            <a:t> - </a:t>
          </a:r>
          <a:r>
            <a:rPr lang="en-AU" sz="1100" b="0">
              <a:solidFill>
                <a:schemeClr val="dk1"/>
              </a:solidFill>
              <a:effectLst/>
              <a:latin typeface="+mn-lt"/>
              <a:ea typeface="+mn-ea"/>
              <a:cs typeface="+mn-cs"/>
            </a:rPr>
            <a:t>urbanandregionalplanning@curtin.edu.au) </a:t>
          </a:r>
          <a:r>
            <a:rPr lang="en-AU" sz="1000" b="0">
              <a:latin typeface="Segoe UI" panose="020B0502040204020203" pitchFamily="34" charset="0"/>
              <a:ea typeface="Segoe UI" panose="020B0502040204020203" pitchFamily="34" charset="0"/>
              <a:cs typeface="Segoe UI" panose="020B0502040204020203" pitchFamily="34" charset="0"/>
            </a:rPr>
            <a:t>to develop an ad hoc study plan.</a:t>
          </a:r>
        </a:p>
        <a:p>
          <a:pPr algn="l"/>
          <a:endParaRPr lang="en-AU" sz="1000" b="0">
            <a:latin typeface="Segoe UI" panose="020B0502040204020203" pitchFamily="34" charset="0"/>
            <a:ea typeface="Segoe UI" panose="020B0502040204020203" pitchFamily="34" charset="0"/>
            <a:cs typeface="Segoe UI" panose="020B0502040204020203" pitchFamily="34" charset="0"/>
          </a:endParaRPr>
        </a:p>
        <a:p>
          <a:pPr algn="l"/>
          <a:r>
            <a:rPr lang="en-AU" sz="1000" b="1">
              <a:latin typeface="Segoe UI" panose="020B0502040204020203" pitchFamily="34" charset="0"/>
              <a:ea typeface="Segoe UI" panose="020B0502040204020203" pitchFamily="34" charset="0"/>
              <a:cs typeface="Segoe UI" panose="020B0502040204020203" pitchFamily="34" charset="0"/>
            </a:rPr>
            <a:t>Pre-requisites</a:t>
          </a:r>
        </a:p>
        <a:p>
          <a:pPr algn="l"/>
          <a:r>
            <a:rPr lang="en-AU" sz="1000" b="0">
              <a:latin typeface="Segoe UI" panose="020B0502040204020203" pitchFamily="34" charset="0"/>
              <a:ea typeface="Segoe UI" panose="020B0502040204020203" pitchFamily="34" charset="0"/>
              <a:cs typeface="Segoe UI" panose="020B0502040204020203" pitchFamily="34" charset="0"/>
            </a:rPr>
            <a:t>Pre-requisite units denoted by * can be enrolled concurrently in the same study period if required by the Enrolment Planner's specified sequence. </a:t>
          </a:r>
        </a:p>
        <a:p>
          <a:pPr algn="l"/>
          <a:endParaRPr lang="en-AU" sz="1000" b="0">
            <a:latin typeface="Segoe UI" panose="020B0502040204020203" pitchFamily="34" charset="0"/>
            <a:ea typeface="Segoe UI" panose="020B0502040204020203" pitchFamily="34" charset="0"/>
            <a:cs typeface="Segoe UI" panose="020B0502040204020203" pitchFamily="34" charset="0"/>
          </a:endParaRPr>
        </a:p>
        <a:p>
          <a:pPr algn="l"/>
          <a:r>
            <a:rPr lang="en-AU" sz="1000" b="1">
              <a:latin typeface="Segoe UI" panose="020B0502040204020203" pitchFamily="34" charset="0"/>
              <a:ea typeface="Segoe UI" panose="020B0502040204020203" pitchFamily="34" charset="0"/>
              <a:cs typeface="Segoe UI" panose="020B0502040204020203" pitchFamily="34" charset="0"/>
            </a:rPr>
            <a:t>Notes for International Students  </a:t>
          </a:r>
        </a:p>
        <a:p>
          <a:pPr algn="l"/>
          <a:r>
            <a:rPr lang="en-AU" sz="1000" b="0">
              <a:latin typeface="Segoe UI" panose="020B0502040204020203" pitchFamily="34" charset="0"/>
              <a:ea typeface="Segoe UI" panose="020B0502040204020203" pitchFamily="34" charset="0"/>
              <a:cs typeface="Segoe UI" panose="020B0502040204020203" pitchFamily="34" charset="0"/>
            </a:rPr>
            <a:t>You are expected to study all of your units face-to-face for at least the first year of your course. </a:t>
          </a:r>
        </a:p>
        <a:p>
          <a:pPr algn="l"/>
          <a:r>
            <a:rPr lang="en-AU" sz="1000" b="0">
              <a:latin typeface="Segoe UI" panose="020B0502040204020203" pitchFamily="34" charset="0"/>
              <a:ea typeface="Segoe UI" panose="020B0502040204020203" pitchFamily="34" charset="0"/>
              <a:cs typeface="Segoe UI" panose="020B0502040204020203" pitchFamily="34" charset="0"/>
            </a:rPr>
            <a:t>It is your responsibility to ensure that you meet all conditions of your student visa.</a:t>
          </a:r>
        </a:p>
        <a:p>
          <a:pPr algn="l"/>
          <a:endParaRPr lang="en-AU" sz="1000" b="0">
            <a:latin typeface="Segoe UI" panose="020B0502040204020203" pitchFamily="34" charset="0"/>
            <a:ea typeface="Segoe UI" panose="020B0502040204020203" pitchFamily="34" charset="0"/>
            <a:cs typeface="Segoe UI" panose="020B0502040204020203" pitchFamily="34" charset="0"/>
          </a:endParaRPr>
        </a:p>
        <a:p>
          <a:pPr algn="l"/>
          <a:r>
            <a:rPr lang="en-AU" sz="1000" b="1">
              <a:latin typeface="Segoe UI" panose="020B0502040204020203" pitchFamily="34" charset="0"/>
              <a:ea typeface="Segoe UI" panose="020B0502040204020203" pitchFamily="34" charset="0"/>
              <a:cs typeface="Segoe UI" panose="020B0502040204020203" pitchFamily="34" charset="0"/>
            </a:rPr>
            <a:t>Need more support?</a:t>
          </a:r>
          <a:r>
            <a:rPr lang="en-AU" sz="1000" b="0">
              <a:latin typeface="Segoe UI" panose="020B0502040204020203" pitchFamily="34" charset="0"/>
              <a:ea typeface="Segoe UI" panose="020B0502040204020203" pitchFamily="34" charset="0"/>
              <a:cs typeface="Segoe UI" panose="020B0502040204020203" pitchFamily="34" charset="0"/>
            </a:rPr>
            <a:t> </a:t>
          </a:r>
        </a:p>
        <a:p>
          <a:pPr algn="l"/>
          <a:r>
            <a:rPr lang="en-AU" sz="1000" b="0">
              <a:latin typeface="Segoe UI" panose="020B0502040204020203" pitchFamily="34" charset="0"/>
              <a:ea typeface="Segoe UI" panose="020B0502040204020203" pitchFamily="34" charset="0"/>
              <a:cs typeface="Segoe UI" panose="020B0502040204020203" pitchFamily="34" charset="0"/>
            </a:rPr>
            <a:t>This</a:t>
          </a:r>
          <a:r>
            <a:rPr lang="en-AU" sz="1000" b="0" baseline="0">
              <a:latin typeface="Segoe UI" panose="020B0502040204020203" pitchFamily="34" charset="0"/>
              <a:ea typeface="Segoe UI" panose="020B0502040204020203" pitchFamily="34" charset="0"/>
              <a:cs typeface="Segoe UI" panose="020B0502040204020203" pitchFamily="34" charset="0"/>
            </a:rPr>
            <a:t> planner is designed to be used in conjunction with the information provided by Curtin Connect on the </a:t>
          </a:r>
          <a:r>
            <a:rPr lang="en-AU" sz="1000" b="0">
              <a:latin typeface="Segoe UI" panose="020B0502040204020203" pitchFamily="34" charset="0"/>
              <a:ea typeface="Segoe UI" panose="020B0502040204020203" pitchFamily="34" charset="0"/>
              <a:cs typeface="Segoe UI" panose="020B0502040204020203" pitchFamily="34" charset="0"/>
            </a:rPr>
            <a:t>Student Essentials webpages. If you have any questions regarding your enrolment, please contact</a:t>
          </a:r>
          <a:r>
            <a:rPr lang="en-AU" sz="1000" b="0" baseline="0">
              <a:latin typeface="Segoe UI" panose="020B0502040204020203" pitchFamily="34" charset="0"/>
              <a:ea typeface="Segoe UI" panose="020B0502040204020203" pitchFamily="34" charset="0"/>
              <a:cs typeface="Segoe UI" panose="020B0502040204020203" pitchFamily="34" charset="0"/>
            </a:rPr>
            <a:t> Curtin Connect.</a:t>
          </a:r>
        </a:p>
        <a:p>
          <a:pPr algn="l"/>
          <a:endParaRPr lang="en-AU" sz="1000" b="0" baseline="0">
            <a:latin typeface="Segoe UI" panose="020B0502040204020203" pitchFamily="34" charset="0"/>
            <a:ea typeface="Segoe UI" panose="020B0502040204020203" pitchFamily="34" charset="0"/>
            <a:cs typeface="Segoe UI" panose="020B0502040204020203" pitchFamily="34" charset="0"/>
          </a:endParaRPr>
        </a:p>
        <a:p>
          <a:pPr algn="ctr" rtl="0" fontAlgn="base"/>
          <a:r>
            <a:rPr lang="en-AU" sz="1100" b="1" i="0">
              <a:solidFill>
                <a:schemeClr val="dk1"/>
              </a:solidFill>
              <a:effectLst/>
              <a:latin typeface="+mn-lt"/>
              <a:ea typeface="+mn-ea"/>
              <a:cs typeface="+mn-cs"/>
            </a:rPr>
            <a:t>Note:</a:t>
          </a:r>
          <a:endParaRPr lang="en-AU" sz="1000">
            <a:effectLst/>
          </a:endParaRPr>
        </a:p>
        <a:p>
          <a:pPr algn="ctr" rtl="0" fontAlgn="base"/>
          <a:r>
            <a:rPr lang="en-AU" sz="800" b="0" i="0" baseline="0">
              <a:solidFill>
                <a:schemeClr val="dk1"/>
              </a:solidFill>
              <a:effectLst/>
              <a:latin typeface="+mn-lt"/>
              <a:ea typeface="+mn-ea"/>
              <a:cs typeface="+mn-cs"/>
            </a:rPr>
            <a:t>CP = Credit Points; Sem1 = Semester 1; Sem2 = Semester 2;</a:t>
          </a:r>
        </a:p>
        <a:p>
          <a:pPr algn="ctr" rtl="0" fontAlgn="base"/>
          <a:r>
            <a:rPr lang="en-AU" sz="800" b="0" i="0" baseline="0">
              <a:solidFill>
                <a:schemeClr val="dk1"/>
              </a:solidFill>
              <a:effectLst/>
              <a:latin typeface="+mn-lt"/>
              <a:ea typeface="+mn-ea"/>
              <a:cs typeface="+mn-cs"/>
            </a:rPr>
            <a:t>BEN = unit available face-to-face at Curtin University, Bentley Campus; FO = unit available Fully Online</a:t>
          </a:r>
          <a:endParaRPr lang="en-AU" sz="800">
            <a:effectLst/>
          </a:endParaRPr>
        </a:p>
        <a:p>
          <a:pPr algn="l"/>
          <a:endParaRPr lang="en-AU" sz="1000" b="0">
            <a:latin typeface="Segoe UI" panose="020B0502040204020203" pitchFamily="34" charset="0"/>
            <a:ea typeface="Segoe UI" panose="020B0502040204020203" pitchFamily="34" charset="0"/>
            <a:cs typeface="Segoe UI" panose="020B0502040204020203" pitchFamily="34" charset="0"/>
          </a:endParaRPr>
        </a:p>
      </xdr:txBody>
    </xdr:sp>
    <xdr:clientData/>
  </xdr:oneCellAnchor>
  <xdr:twoCellAnchor>
    <xdr:from>
      <xdr:col>17</xdr:col>
      <xdr:colOff>647701</xdr:colOff>
      <xdr:row>2</xdr:row>
      <xdr:rowOff>247650</xdr:rowOff>
    </xdr:from>
    <xdr:to>
      <xdr:col>21</xdr:col>
      <xdr:colOff>323851</xdr:colOff>
      <xdr:row>3</xdr:row>
      <xdr:rowOff>57150</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13487401" y="247650"/>
          <a:ext cx="2419350" cy="31432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urses" displayName="TableCourses" ref="A6:H8" totalsRowShown="0" headerRowDxfId="78">
  <autoFilter ref="A6:H8" xr:uid="{00000000-0009-0000-0100-000003000000}"/>
  <tableColumns count="8">
    <tableColumn id="3" xr3:uid="{00000000-0010-0000-0000-000003000000}" name="Choose your Planning Course (drop-down list)" dataDxfId="77"/>
    <tableColumn id="1" xr3:uid="{00000000-0010-0000-0000-000001000000}" name="UDC" dataDxfId="76"/>
    <tableColumn id="2" xr3:uid="{00000000-0010-0000-0000-000002000000}" name="SM Version" dataDxfId="75"/>
    <tableColumn id="5" xr3:uid="{00000000-0010-0000-0000-000005000000}" name="SM Effective Date" dataDxfId="74"/>
    <tableColumn id="4" xr3:uid="{00000000-0010-0000-0000-000004000000}" name="Akari Iteration" dataDxfId="73"/>
    <tableColumn id="8" xr3:uid="{00000000-0010-0000-0000-000008000000}" name="Akari Effective Date" dataDxfId="72"/>
    <tableColumn id="6" xr3:uid="{00000000-0010-0000-0000-000006000000}" name="Credit Points" dataDxfId="71"/>
    <tableColumn id="7" xr3:uid="{00000000-0010-0000-0000-000007000000}" name="SM Availabilities" dataDxfId="70"/>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StudyPeriods" displayName="TableStudyPeriods" ref="A11:C13" totalsRowShown="0" dataDxfId="69">
  <autoFilter ref="A11:C13" xr:uid="{00000000-0009-0000-0100-000004000000}"/>
  <tableColumns count="3">
    <tableColumn id="1" xr3:uid="{00000000-0010-0000-0100-000001000000}" name="Choose your commencing study period (drop-down list)" dataDxfId="68"/>
    <tableColumn id="2" xr3:uid="{00000000-0010-0000-0100-000002000000}" name="START" dataDxfId="67"/>
    <tableColumn id="3" xr3:uid="{00000000-0010-0000-0100-000003000000}" name="Next" dataDxfId="66"/>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Handbook" displayName="TableHandbook" ref="A2:M36" totalsRowShown="0" headerRowDxfId="65" dataDxfId="64">
  <autoFilter ref="A2:M36" xr:uid="{00000000-0009-0000-0100-000002000000}"/>
  <sortState xmlns:xlrd2="http://schemas.microsoft.com/office/spreadsheetml/2017/richdata2" ref="A3:M44">
    <sortCondition ref="A2:A44"/>
  </sortState>
  <tableColumns count="13">
    <tableColumn id="1" xr3:uid="{00000000-0010-0000-0200-000001000000}" name="UDC" dataDxfId="63"/>
    <tableColumn id="2" xr3:uid="{00000000-0010-0000-0200-000002000000}" name="Ver" dataDxfId="62"/>
    <tableColumn id="3" xr3:uid="{00000000-0010-0000-0200-000003000000}" name="OUA Cd" dataDxfId="61"/>
    <tableColumn id="4" xr3:uid="{00000000-0010-0000-0200-000004000000}" name="Title" dataDxfId="60"/>
    <tableColumn id="5" xr3:uid="{00000000-0010-0000-0200-000005000000}" name="Credits" dataDxfId="59"/>
    <tableColumn id="6" xr3:uid="{00000000-0010-0000-0200-000006000000}" name="Pre-reqs (1/11/2024)" dataDxfId="58"/>
    <tableColumn id="12" xr3:uid="{00000000-0010-0000-0200-00000C000000}" name="S1INT" dataDxfId="57">
      <calculatedColumnFormula>IFERROR(IF(VLOOKUP(TableHandbook[[#This Row],[UDC]],TableAvailabilities[],2,FALSE)&gt;0,"Y",""),"")</calculatedColumnFormula>
    </tableColumn>
    <tableColumn id="13" xr3:uid="{00000000-0010-0000-0200-00000D000000}" name="S1FO" dataDxfId="56">
      <calculatedColumnFormula>IFERROR(IF(VLOOKUP(TableHandbook[[#This Row],[UDC]],TableAvailabilities[],3,FALSE)&gt;0,"Y",""),"")</calculatedColumnFormula>
    </tableColumn>
    <tableColumn id="14" xr3:uid="{00000000-0010-0000-0200-00000E000000}" name="S2INT" dataDxfId="55">
      <calculatedColumnFormula>IFERROR(IF(VLOOKUP(TableHandbook[[#This Row],[UDC]],TableAvailabilities[],4,FALSE)&gt;0,"Y",""),"")</calculatedColumnFormula>
    </tableColumn>
    <tableColumn id="15" xr3:uid="{00000000-0010-0000-0200-00000F000000}" name="S2FO" dataDxfId="54">
      <calculatedColumnFormula>IFERROR(IF(VLOOKUP(TableHandbook[[#This Row],[UDC]],TableAvailabilities[],5,FALSE)&gt;0,"Y",""),"")</calculatedColumnFormula>
    </tableColumn>
    <tableColumn id="7" xr3:uid="{00000000-0010-0000-0200-000007000000}" name="NOTES" dataDxfId="53"/>
    <tableColumn id="10" xr3:uid="{00000000-0010-0000-0200-00000A000000}" name="GC-DEVPLN" dataDxfId="52">
      <calculatedColumnFormula>IFERROR(VLOOKUP(TableHandbook[[#This Row],[UDC]],TableGCDEVPLN[],7,FALSE),"")</calculatedColumnFormula>
    </tableColumn>
    <tableColumn id="8" xr3:uid="{00000000-0010-0000-0200-000008000000}" name="MG-URPLAN2" dataDxfId="51">
      <calculatedColumnFormula>IFERROR(VLOOKUP(TableHandbook[[#This Row],[UDC]],TableMGURPLAN2[],7,FALSE),"")</calculatedColumnFormula>
    </tableColumn>
  </tableColumns>
  <tableStyleInfo name="TableStyleLight11" showFirstColumn="0" showLastColumn="0" showRowStripes="1" showColumnStripes="1"/>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eMGURPLAN2" displayName="TableMGURPLAN2" ref="A13:O38" totalsRowShown="0" headerRowDxfId="50" dataDxfId="49">
  <autoFilter ref="A13:O38" xr:uid="{00000000-0009-0000-0100-000001000000}"/>
  <sortState xmlns:xlrd2="http://schemas.microsoft.com/office/spreadsheetml/2017/richdata2" ref="A3:M27">
    <sortCondition ref="F2:F27"/>
  </sortState>
  <tableColumns count="15">
    <tableColumn id="1" xr3:uid="{00000000-0010-0000-0300-000001000000}" name="UDC" dataDxfId="48">
      <calculatedColumnFormula>TableMGURPLAN2[[#This Row],[Study Package Code]]</calculatedColumnFormula>
    </tableColumn>
    <tableColumn id="9" xr3:uid="{00000000-0010-0000-0300-000009000000}" name="Version" dataDxfId="47">
      <calculatedColumnFormula>TableMGURPLAN2[[#This Row],[Ver]]</calculatedColumnFormula>
    </tableColumn>
    <tableColumn id="10" xr3:uid="{00000000-0010-0000-0300-00000A000000}" name="OUA Code" dataDxfId="46"/>
    <tableColumn id="13" xr3:uid="{00000000-0010-0000-0300-00000D000000}" name="Unit Title" dataDxfId="45">
      <calculatedColumnFormula>TableMGURPLAN2[[#This Row],[Structure Line]]</calculatedColumnFormula>
    </tableColumn>
    <tableColumn id="11" xr3:uid="{00000000-0010-0000-0300-00000B000000}" name="CPs" dataDxfId="44">
      <calculatedColumnFormula>TableMGURPLAN2[[#This Row],[Credit Points]]</calculatedColumnFormula>
    </tableColumn>
    <tableColumn id="12" xr3:uid="{00000000-0010-0000-0300-00000C000000}" name="Column4" dataDxfId="43"/>
    <tableColumn id="2" xr3:uid="{00000000-0010-0000-0300-000002000000}" name="Component Type" dataDxfId="42"/>
    <tableColumn id="3" xr3:uid="{00000000-0010-0000-0300-000003000000}" name="Year Level" dataDxfId="41"/>
    <tableColumn id="4" xr3:uid="{00000000-0010-0000-0300-000004000000}" name="Study Period" dataDxfId="40"/>
    <tableColumn id="5" xr3:uid="{00000000-0010-0000-0300-000005000000}" name="Study Package Code" dataDxfId="39"/>
    <tableColumn id="6" xr3:uid="{00000000-0010-0000-0300-000006000000}" name="Ver" dataDxfId="38"/>
    <tableColumn id="7" xr3:uid="{00000000-0010-0000-0300-000007000000}" name="Structure Line" dataDxfId="37"/>
    <tableColumn id="8" xr3:uid="{00000000-0010-0000-0300-000008000000}" name="Credit Points" dataDxfId="36"/>
    <tableColumn id="14" xr3:uid="{00000000-0010-0000-0300-00000E000000}" name="Effective" dataDxfId="35"/>
    <tableColumn id="15" xr3:uid="{00000000-0010-0000-0300-00000F000000}" name="Discont." dataDxfId="34"/>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GCDEVPLN" displayName="TableGCDEVPLN" ref="A2:O10" totalsRowShown="0" headerRowDxfId="33" dataDxfId="32" tableBorderDxfId="31">
  <autoFilter ref="A2:O10" xr:uid="{00000000-0009-0000-0100-000005000000}"/>
  <sortState xmlns:xlrd2="http://schemas.microsoft.com/office/spreadsheetml/2017/richdata2" ref="A3:M10">
    <sortCondition ref="F2:F10"/>
  </sortState>
  <tableColumns count="15">
    <tableColumn id="1" xr3:uid="{00000000-0010-0000-0400-000001000000}" name="UDC" dataDxfId="30">
      <calculatedColumnFormula>TableGCDEVPLN[[#This Row],[Study Package Code]]</calculatedColumnFormula>
    </tableColumn>
    <tableColumn id="2" xr3:uid="{00000000-0010-0000-0400-000002000000}" name="Version" dataDxfId="29">
      <calculatedColumnFormula>TableGCDEVPLN[[#This Row],[Ver]]</calculatedColumnFormula>
    </tableColumn>
    <tableColumn id="3" xr3:uid="{00000000-0010-0000-0400-000003000000}" name="OUA Code" dataDxfId="28"/>
    <tableColumn id="4" xr3:uid="{00000000-0010-0000-0400-000004000000}" name="Unit Title" dataDxfId="27">
      <calculatedColumnFormula>TableGCDEVPLN[[#This Row],[Structure Line]]</calculatedColumnFormula>
    </tableColumn>
    <tableColumn id="5" xr3:uid="{00000000-0010-0000-0400-000005000000}" name="CPs" dataDxfId="26">
      <calculatedColumnFormula>TableGCDEVPLN[[#This Row],[Credit Points]]</calculatedColumnFormula>
    </tableColumn>
    <tableColumn id="6" xr3:uid="{00000000-0010-0000-0400-000006000000}" name="Column4" dataDxfId="25"/>
    <tableColumn id="7" xr3:uid="{00000000-0010-0000-0400-000007000000}" name="Component Type" dataDxfId="24"/>
    <tableColumn id="8" xr3:uid="{00000000-0010-0000-0400-000008000000}" name="Year Level" dataDxfId="23"/>
    <tableColumn id="9" xr3:uid="{00000000-0010-0000-0400-000009000000}" name="Study Period" dataDxfId="22"/>
    <tableColumn id="10" xr3:uid="{00000000-0010-0000-0400-00000A000000}" name="Study Package Code" dataDxfId="21"/>
    <tableColumn id="11" xr3:uid="{00000000-0010-0000-0400-00000B000000}" name="Ver" dataDxfId="20"/>
    <tableColumn id="12" xr3:uid="{00000000-0010-0000-0400-00000C000000}" name="Structure Line" dataDxfId="19"/>
    <tableColumn id="13" xr3:uid="{00000000-0010-0000-0400-00000D000000}" name="Credit Points" dataDxfId="18"/>
    <tableColumn id="14" xr3:uid="{00000000-0010-0000-0400-00000E000000}" name="Effective" dataDxfId="17"/>
    <tableColumn id="15" xr3:uid="{00000000-0010-0000-0400-00000F000000}" name="Discont." dataDxfId="16"/>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15" displayName="Table15" ref="Q2:R10" totalsRowShown="0">
  <autoFilter ref="Q2:R10" xr:uid="{00000000-0009-0000-0100-000006000000}"/>
  <tableColumns count="2">
    <tableColumn id="5" xr3:uid="{00000000-0010-0000-0500-000005000000}" name="SPK"/>
    <tableColumn id="6" xr3:uid="{00000000-0010-0000-0500-000006000000}" name="Ver"/>
  </tableColumns>
  <tableStyleInfo name="TableStyleLight4"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158" displayName="Table158" ref="Q13:R38" totalsRowShown="0">
  <autoFilter ref="Q13:R38" xr:uid="{00000000-0009-0000-0100-000007000000}"/>
  <tableColumns count="2">
    <tableColumn id="5" xr3:uid="{00000000-0010-0000-0600-000005000000}" name="SPK"/>
    <tableColumn id="6" xr3:uid="{00000000-0010-0000-0600-000006000000}" name="Ver"/>
  </tableColumns>
  <tableStyleInfo name="TableStyleLight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7000000}" name="TableAvailabilities" displayName="TableAvailabilities" ref="A3:E30" totalsRowShown="0">
  <autoFilter ref="A3:E30" xr:uid="{00000000-0009-0000-0100-00000D000000}"/>
  <tableColumns count="5">
    <tableColumn id="1" xr3:uid="{00000000-0010-0000-0700-000001000000}" name="Row Labels"/>
    <tableColumn id="2" xr3:uid="{00000000-0010-0000-0700-000002000000}" name="Sem1 Internal" dataDxfId="15"/>
    <tableColumn id="3" xr3:uid="{00000000-0010-0000-0700-000003000000}" name="Sem1 Online" dataDxfId="14"/>
    <tableColumn id="4" xr3:uid="{00000000-0010-0000-0700-000004000000}" name="Sem2 Internal" dataDxfId="13"/>
    <tableColumn id="5" xr3:uid="{00000000-0010-0000-0700-000005000000}" name="Sem2 Online" dataDxfId="12"/>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4.bin"/><Relationship Id="rId5" Type="http://schemas.openxmlformats.org/officeDocument/2006/relationships/table" Target="../tables/table7.xml"/><Relationship Id="rId4" Type="http://schemas.openxmlformats.org/officeDocument/2006/relationships/table" Target="../tables/table6.xml"/></Relationships>
</file>

<file path=xl/worksheets/_rels/sheet5.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46"/>
  <sheetViews>
    <sheetView showGridLines="0" tabSelected="1" topLeftCell="A3" zoomScaleNormal="100" workbookViewId="0">
      <selection activeCell="D5" sqref="D5"/>
    </sheetView>
  </sheetViews>
  <sheetFormatPr defaultRowHeight="15" x14ac:dyDescent="0.25"/>
  <cols>
    <col min="1" max="1" width="10.375" style="121" customWidth="1"/>
    <col min="2" max="2" width="3.25" style="121" customWidth="1"/>
    <col min="3" max="3" width="5.875" style="121" customWidth="1"/>
    <col min="4" max="4" width="44.875" style="109" bestFit="1" customWidth="1"/>
    <col min="5" max="5" width="7.875" style="109" customWidth="1"/>
    <col min="6" max="6" width="23.125" style="109" customWidth="1"/>
    <col min="7" max="7" width="5.625" style="109" customWidth="1"/>
    <col min="8" max="11" width="4.625" style="109" customWidth="1"/>
    <col min="12" max="12" width="18.625" style="109" customWidth="1"/>
    <col min="13" max="13" width="2.5" style="109" hidden="1" customWidth="1"/>
    <col min="14" max="16384" width="9" style="109"/>
  </cols>
  <sheetData>
    <row r="1" spans="1:16" hidden="1" x14ac:dyDescent="0.25">
      <c r="A1" s="105" t="s">
        <v>0</v>
      </c>
      <c r="B1" s="106" t="s">
        <v>1</v>
      </c>
      <c r="C1" s="106" t="s">
        <v>2</v>
      </c>
      <c r="D1" s="107" t="s">
        <v>3</v>
      </c>
      <c r="E1" s="107"/>
      <c r="F1" s="107" t="s">
        <v>4</v>
      </c>
      <c r="G1" s="107" t="s">
        <v>5</v>
      </c>
      <c r="H1" s="108" t="s">
        <v>6</v>
      </c>
      <c r="I1" s="107"/>
      <c r="J1" s="107"/>
      <c r="K1" s="107"/>
      <c r="L1" s="107" t="s">
        <v>7</v>
      </c>
    </row>
    <row r="2" spans="1:16" hidden="1" x14ac:dyDescent="0.25">
      <c r="A2" s="110"/>
      <c r="B2" s="111">
        <v>2</v>
      </c>
      <c r="C2" s="111">
        <v>3</v>
      </c>
      <c r="D2" s="111">
        <v>4</v>
      </c>
      <c r="E2" s="111"/>
      <c r="F2" s="111">
        <v>6</v>
      </c>
      <c r="G2" s="111">
        <v>5</v>
      </c>
      <c r="H2" s="111">
        <v>7</v>
      </c>
      <c r="I2" s="111">
        <v>8</v>
      </c>
      <c r="J2" s="111">
        <v>9</v>
      </c>
      <c r="K2" s="111">
        <v>10</v>
      </c>
      <c r="L2" s="112"/>
    </row>
    <row r="3" spans="1:16" ht="39.950000000000003" customHeight="1" x14ac:dyDescent="0.25">
      <c r="A3" s="113" t="s">
        <v>8</v>
      </c>
      <c r="B3" s="113"/>
      <c r="C3" s="113"/>
      <c r="D3" s="113"/>
      <c r="E3" s="114"/>
      <c r="F3" s="114"/>
      <c r="G3" s="114"/>
      <c r="H3" s="114"/>
      <c r="I3" s="114"/>
      <c r="J3" s="114"/>
      <c r="K3" s="114"/>
      <c r="L3" s="114"/>
    </row>
    <row r="4" spans="1:16" ht="26.25" x14ac:dyDescent="0.25">
      <c r="A4" s="115"/>
      <c r="B4" s="116"/>
      <c r="C4" s="116"/>
      <c r="D4" s="117"/>
      <c r="E4" s="118" t="s">
        <v>9</v>
      </c>
      <c r="F4" s="116"/>
      <c r="G4" s="119"/>
      <c r="H4" s="119"/>
      <c r="I4" s="119"/>
      <c r="J4" s="119"/>
      <c r="K4" s="119"/>
      <c r="L4" s="120"/>
    </row>
    <row r="5" spans="1:16" ht="20.100000000000001" customHeight="1" x14ac:dyDescent="0.25">
      <c r="B5" s="122"/>
      <c r="C5" s="122" t="s">
        <v>10</v>
      </c>
      <c r="D5" s="59" t="s">
        <v>11</v>
      </c>
      <c r="E5" s="123"/>
      <c r="F5" s="122" t="s">
        <v>12</v>
      </c>
      <c r="G5" s="123" t="str">
        <f>IFERROR(CONCATENATE(VLOOKUP(D5,TableCourses[],2,FALSE)," ",VLOOKUP(D5,TableCourses[],3,FALSE)),"")</f>
        <v/>
      </c>
      <c r="H5" s="123"/>
      <c r="I5" s="123"/>
      <c r="J5" s="123"/>
      <c r="K5" s="123"/>
      <c r="L5" s="124" t="e">
        <f>CONCATENATE(VLOOKUP(D5,TableCourses[],2,FALSE),VLOOKUP(D6,TableStudyPeriods[],2,FALSE))</f>
        <v>#N/A</v>
      </c>
    </row>
    <row r="6" spans="1:16" ht="20.100000000000001" customHeight="1" x14ac:dyDescent="0.25">
      <c r="A6" s="125"/>
      <c r="B6" s="126"/>
      <c r="C6" s="122" t="s">
        <v>13</v>
      </c>
      <c r="D6" s="60" t="s">
        <v>14</v>
      </c>
      <c r="E6" s="127"/>
      <c r="F6" s="122" t="s">
        <v>15</v>
      </c>
      <c r="G6" s="123" t="str">
        <f>IFERROR(VLOOKUP($D$5,TableCourses[],7,FALSE),"")</f>
        <v/>
      </c>
      <c r="H6" s="128"/>
      <c r="I6" s="128"/>
      <c r="J6" s="128"/>
      <c r="K6" s="128"/>
      <c r="L6" s="129"/>
    </row>
    <row r="7" spans="1:16" s="137" customFormat="1" ht="14.1" customHeight="1" x14ac:dyDescent="0.25">
      <c r="A7" s="130"/>
      <c r="B7" s="130"/>
      <c r="C7" s="130"/>
      <c r="D7" s="131"/>
      <c r="E7" s="132"/>
      <c r="F7" s="130"/>
      <c r="G7" s="130"/>
      <c r="H7" s="133" t="s">
        <v>16</v>
      </c>
      <c r="I7" s="134"/>
      <c r="J7" s="134"/>
      <c r="K7" s="135"/>
      <c r="L7" s="132"/>
      <c r="M7" s="136"/>
      <c r="N7" s="136"/>
      <c r="O7" s="136"/>
    </row>
    <row r="8" spans="1:16" s="137" customFormat="1" ht="21" x14ac:dyDescent="0.25">
      <c r="A8" s="130" t="s">
        <v>17</v>
      </c>
      <c r="B8" s="130"/>
      <c r="C8" s="130"/>
      <c r="D8" s="132" t="s">
        <v>3</v>
      </c>
      <c r="E8" s="138" t="s">
        <v>18</v>
      </c>
      <c r="F8" s="130" t="s">
        <v>19</v>
      </c>
      <c r="G8" s="130" t="s">
        <v>20</v>
      </c>
      <c r="H8" s="139" t="s">
        <v>21</v>
      </c>
      <c r="I8" s="140" t="s">
        <v>22</v>
      </c>
      <c r="J8" s="138" t="s">
        <v>23</v>
      </c>
      <c r="K8" s="141" t="s">
        <v>24</v>
      </c>
      <c r="L8" s="130" t="s">
        <v>25</v>
      </c>
      <c r="M8" s="136"/>
      <c r="N8" s="136"/>
      <c r="O8" s="136"/>
    </row>
    <row r="9" spans="1:16" s="151" customFormat="1" ht="20.100000000000001" customHeight="1" x14ac:dyDescent="0.15">
      <c r="A9" s="142" t="str">
        <f>IFERROR(IF(HLOOKUP($L$5,RangeUnitsets,M9,FALSE)=0,"",HLOOKUP($L$5,RangeUnitsets,M9,FALSE)),"")</f>
        <v/>
      </c>
      <c r="B9" s="143" t="str">
        <f>IFERROR(IF(VLOOKUP(A9,TableHandbook[],2,FALSE)=0,"",VLOOKUP(A9,TableHandbook[],2,FALSE)),"")</f>
        <v/>
      </c>
      <c r="C9" s="143"/>
      <c r="D9" s="144" t="str">
        <f>IFERROR(VLOOKUP(A9,TableHandbook[],4,FALSE),"")</f>
        <v/>
      </c>
      <c r="E9" s="143" t="str">
        <f>IF(A9="","",VLOOKUP($D$6,TableStudyPeriods[],2,FALSE))</f>
        <v/>
      </c>
      <c r="F9" s="145" t="str">
        <f>IFERROR(IF(VLOOKUP(A9,TableHandbook[],6,FALSE)=0,"",VLOOKUP(A9,TableHandbook[],6,FALSE)),"")</f>
        <v/>
      </c>
      <c r="G9" s="143" t="str">
        <f>IFERROR(IF(VLOOKUP(A9,TableHandbook[],5,FALSE)=0,"",VLOOKUP(A9,TableHandbook[],5,FALSE)),"")</f>
        <v/>
      </c>
      <c r="H9" s="146" t="str">
        <f>IFERROR(VLOOKUP($A9,TableHandbook[],H$2,FALSE),"")</f>
        <v/>
      </c>
      <c r="I9" s="147" t="str">
        <f>IFERROR(VLOOKUP($A9,TableHandbook[],I$2,FALSE),"")</f>
        <v/>
      </c>
      <c r="J9" s="143" t="str">
        <f>IFERROR(VLOOKUP($A9,TableHandbook[],J$2,FALSE),"")</f>
        <v/>
      </c>
      <c r="K9" s="148" t="str">
        <f>IFERROR(VLOOKUP($A9,TableHandbook[],K$2,FALSE),"")</f>
        <v/>
      </c>
      <c r="L9" s="23"/>
      <c r="M9" s="149">
        <v>2</v>
      </c>
      <c r="N9" s="150"/>
      <c r="O9" s="150"/>
    </row>
    <row r="10" spans="1:16" s="151" customFormat="1" ht="20.100000000000001" customHeight="1" x14ac:dyDescent="0.15">
      <c r="A10" s="142" t="str">
        <f>IFERROR(IF(HLOOKUP($L$5,RangeUnitsets,M10,FALSE)=0,"",HLOOKUP($L$5,RangeUnitsets,M10,FALSE)),"")</f>
        <v/>
      </c>
      <c r="B10" s="143" t="str">
        <f>IFERROR(IF(VLOOKUP(A10,TableHandbook[],2,FALSE)=0,"",VLOOKUP(A10,TableHandbook[],2,FALSE)),"")</f>
        <v/>
      </c>
      <c r="C10" s="143"/>
      <c r="D10" s="144" t="str">
        <f>IFERROR(VLOOKUP(A10,TableHandbook[],4,FALSE),"")</f>
        <v/>
      </c>
      <c r="E10" s="143" t="str">
        <f>IF(OR(A10="",A10="-"),"",E9)</f>
        <v/>
      </c>
      <c r="F10" s="145" t="str">
        <f>IFERROR(IF(VLOOKUP(A10,TableHandbook[],6,FALSE)=0,"",VLOOKUP(A10,TableHandbook[],6,FALSE)),"")</f>
        <v/>
      </c>
      <c r="G10" s="143" t="str">
        <f>IFERROR(IF(VLOOKUP(A10,TableHandbook[],5,FALSE)=0,"",VLOOKUP(A10,TableHandbook[],5,FALSE)),"")</f>
        <v/>
      </c>
      <c r="H10" s="146" t="str">
        <f>IFERROR(VLOOKUP($A10,TableHandbook[],H$2,FALSE),"")</f>
        <v/>
      </c>
      <c r="I10" s="147" t="str">
        <f>IFERROR(VLOOKUP($A10,TableHandbook[],I$2,FALSE),"")</f>
        <v/>
      </c>
      <c r="J10" s="143" t="str">
        <f>IFERROR(VLOOKUP($A10,TableHandbook[],J$2,FALSE),"")</f>
        <v/>
      </c>
      <c r="K10" s="148" t="str">
        <f>IFERROR(VLOOKUP($A10,TableHandbook[],K$2,FALSE),"")</f>
        <v/>
      </c>
      <c r="L10" s="23"/>
      <c r="M10" s="149">
        <v>3</v>
      </c>
      <c r="N10" s="150"/>
      <c r="O10" s="150"/>
    </row>
    <row r="11" spans="1:16" s="151" customFormat="1" ht="20.100000000000001" customHeight="1" x14ac:dyDescent="0.15">
      <c r="A11" s="142" t="str">
        <f>IFERROR(IF(HLOOKUP($L$5,RangeUnitsets,M11,FALSE)=0,"",HLOOKUP($L$5,RangeUnitsets,M11,FALSE)),"")</f>
        <v/>
      </c>
      <c r="B11" s="143" t="str">
        <f>IFERROR(IF(VLOOKUP(A11,TableHandbook[],2,FALSE)=0,"",VLOOKUP(A11,TableHandbook[],2,FALSE)),"")</f>
        <v/>
      </c>
      <c r="C11" s="143"/>
      <c r="D11" s="144" t="str">
        <f>IFERROR(VLOOKUP(A11,TableHandbook[],4,FALSE),"")</f>
        <v/>
      </c>
      <c r="E11" s="143" t="str">
        <f t="shared" ref="E11:E12" si="0">IF(OR(A11="",A11="-"),"",E10)</f>
        <v/>
      </c>
      <c r="F11" s="145" t="str">
        <f>IFERROR(IF(VLOOKUP(A11,TableHandbook[],6,FALSE)=0,"",VLOOKUP(A11,TableHandbook[],6,FALSE)),"")</f>
        <v/>
      </c>
      <c r="G11" s="143" t="str">
        <f>IFERROR(IF(VLOOKUP(A11,TableHandbook[],5,FALSE)=0,"",VLOOKUP(A11,TableHandbook[],5,FALSE)),"")</f>
        <v/>
      </c>
      <c r="H11" s="146" t="str">
        <f>IFERROR(VLOOKUP($A11,TableHandbook[],H$2,FALSE),"")</f>
        <v/>
      </c>
      <c r="I11" s="147" t="str">
        <f>IFERROR(VLOOKUP($A11,TableHandbook[],I$2,FALSE),"")</f>
        <v/>
      </c>
      <c r="J11" s="143" t="str">
        <f>IFERROR(VLOOKUP($A11,TableHandbook[],J$2,FALSE),"")</f>
        <v/>
      </c>
      <c r="K11" s="148" t="str">
        <f>IFERROR(VLOOKUP($A11,TableHandbook[],K$2,FALSE),"")</f>
        <v/>
      </c>
      <c r="L11" s="24"/>
      <c r="M11" s="149">
        <v>4</v>
      </c>
      <c r="N11" s="150"/>
      <c r="O11" s="150"/>
    </row>
    <row r="12" spans="1:16" s="151" customFormat="1" ht="20.100000000000001" customHeight="1" x14ac:dyDescent="0.15">
      <c r="A12" s="142" t="str">
        <f>IFERROR(IF(HLOOKUP($L$5,RangeUnitsets,M12,FALSE)=0,"",HLOOKUP($L$5,RangeUnitsets,M12,FALSE)),"")</f>
        <v/>
      </c>
      <c r="B12" s="143" t="str">
        <f>IFERROR(IF(VLOOKUP(A12,TableHandbook[],2,FALSE)=0,"",VLOOKUP(A12,TableHandbook[],2,FALSE)),"")</f>
        <v/>
      </c>
      <c r="C12" s="143"/>
      <c r="D12" s="144" t="str">
        <f>IFERROR(VLOOKUP(A12,TableHandbook[],4,FALSE),"")</f>
        <v/>
      </c>
      <c r="E12" s="143" t="str">
        <f t="shared" si="0"/>
        <v/>
      </c>
      <c r="F12" s="145" t="str">
        <f>IFERROR(IF(VLOOKUP(A12,TableHandbook[],6,FALSE)=0,"",VLOOKUP(A12,TableHandbook[],6,FALSE)),"")</f>
        <v/>
      </c>
      <c r="G12" s="143" t="str">
        <f>IFERROR(IF(VLOOKUP(A12,TableHandbook[],5,FALSE)=0,"",VLOOKUP(A12,TableHandbook[],5,FALSE)),"")</f>
        <v/>
      </c>
      <c r="H12" s="146" t="str">
        <f>IFERROR(VLOOKUP($A12,TableHandbook[],H$2,FALSE),"")</f>
        <v/>
      </c>
      <c r="I12" s="147" t="str">
        <f>IFERROR(VLOOKUP($A12,TableHandbook[],I$2,FALSE),"")</f>
        <v/>
      </c>
      <c r="J12" s="143" t="str">
        <f>IFERROR(VLOOKUP($A12,TableHandbook[],J$2,FALSE),"")</f>
        <v/>
      </c>
      <c r="K12" s="148" t="str">
        <f>IFERROR(VLOOKUP($A12,TableHandbook[],K$2,FALSE),"")</f>
        <v/>
      </c>
      <c r="L12" s="23"/>
      <c r="M12" s="149">
        <v>5</v>
      </c>
      <c r="N12" s="150"/>
      <c r="O12" s="150"/>
    </row>
    <row r="13" spans="1:16" s="151" customFormat="1" ht="4.5" customHeight="1" x14ac:dyDescent="0.15">
      <c r="A13" s="152"/>
      <c r="B13" s="153"/>
      <c r="C13" s="153"/>
      <c r="D13" s="154"/>
      <c r="E13" s="153"/>
      <c r="F13" s="155"/>
      <c r="G13" s="153"/>
      <c r="H13" s="156"/>
      <c r="I13" s="157"/>
      <c r="J13" s="158"/>
      <c r="K13" s="159"/>
      <c r="L13" s="76"/>
      <c r="M13" s="149"/>
      <c r="N13" s="150"/>
      <c r="O13" s="150"/>
      <c r="P13" s="150"/>
    </row>
    <row r="14" spans="1:16" s="151" customFormat="1" ht="20.100000000000001" customHeight="1" x14ac:dyDescent="0.15">
      <c r="A14" s="142" t="str">
        <f>IFERROR(IF(HLOOKUP($L$5,RangeUnitsets,M14,FALSE)=0,"",HLOOKUP($L$5,RangeUnitsets,M14,FALSE)),"")</f>
        <v/>
      </c>
      <c r="B14" s="160" t="str">
        <f>IFERROR(IF(VLOOKUP(A14,TableHandbook[],2,FALSE)=0,"",VLOOKUP(A14,TableHandbook[],2,FALSE)),"")</f>
        <v/>
      </c>
      <c r="C14" s="160"/>
      <c r="D14" s="144" t="str">
        <f>IFERROR(VLOOKUP(A14,TableHandbook[],4,FALSE),"")</f>
        <v/>
      </c>
      <c r="E14" s="143" t="str">
        <f>IF(A14="","",VLOOKUP($D$6,TableStudyPeriods[],3,FALSE))</f>
        <v/>
      </c>
      <c r="F14" s="145" t="str">
        <f>IFERROR(IF(VLOOKUP(A14,TableHandbook[],6,FALSE)=0,"",VLOOKUP(A14,TableHandbook[],6,FALSE)),"")</f>
        <v/>
      </c>
      <c r="G14" s="160" t="str">
        <f>IFERROR(IF(VLOOKUP(A14,TableHandbook[],5,FALSE)=0,"",VLOOKUP(A14,TableHandbook[],5,FALSE)),"")</f>
        <v/>
      </c>
      <c r="H14" s="161" t="str">
        <f>IFERROR(VLOOKUP($A14,TableHandbook[],H$2,FALSE),"")</f>
        <v/>
      </c>
      <c r="I14" s="162" t="str">
        <f>IFERROR(VLOOKUP($A14,TableHandbook[],I$2,FALSE),"")</f>
        <v/>
      </c>
      <c r="J14" s="160" t="str">
        <f>IFERROR(VLOOKUP($A14,TableHandbook[],J$2,FALSE),"")</f>
        <v/>
      </c>
      <c r="K14" s="163" t="str">
        <f>IFERROR(VLOOKUP($A14,TableHandbook[],K$2,FALSE),"")</f>
        <v/>
      </c>
      <c r="L14" s="24"/>
      <c r="M14" s="149">
        <v>6</v>
      </c>
      <c r="N14" s="150"/>
      <c r="O14" s="150"/>
    </row>
    <row r="15" spans="1:16" s="165" customFormat="1" ht="20.100000000000001" customHeight="1" x14ac:dyDescent="0.15">
      <c r="A15" s="142" t="str">
        <f>IFERROR(IF(HLOOKUP($L$5,RangeUnitsets,M15,FALSE)=0,"",HLOOKUP($L$5,RangeUnitsets,M15,FALSE)),"")</f>
        <v/>
      </c>
      <c r="B15" s="160" t="str">
        <f>IFERROR(IF(VLOOKUP(A15,TableHandbook[],2,FALSE)=0,"",VLOOKUP(A15,TableHandbook[],2,FALSE)),"")</f>
        <v/>
      </c>
      <c r="C15" s="160"/>
      <c r="D15" s="144" t="str">
        <f>IFERROR(VLOOKUP(A15,TableHandbook[],4,FALSE),"")</f>
        <v/>
      </c>
      <c r="E15" s="143" t="str">
        <f>IF(OR(A15="",A15="-"),"",E14)</f>
        <v/>
      </c>
      <c r="F15" s="145" t="str">
        <f>IFERROR(IF(VLOOKUP(A15,TableHandbook[],6,FALSE)=0,"",VLOOKUP(A15,TableHandbook[],6,FALSE)),"")</f>
        <v/>
      </c>
      <c r="G15" s="160" t="str">
        <f>IFERROR(IF(VLOOKUP(A15,TableHandbook[],5,FALSE)=0,"",VLOOKUP(A15,TableHandbook[],5,FALSE)),"")</f>
        <v/>
      </c>
      <c r="H15" s="161" t="str">
        <f>IFERROR(VLOOKUP($A15,TableHandbook[],H$2,FALSE),"")</f>
        <v/>
      </c>
      <c r="I15" s="162" t="str">
        <f>IFERROR(VLOOKUP($A15,TableHandbook[],I$2,FALSE),"")</f>
        <v/>
      </c>
      <c r="J15" s="160" t="str">
        <f>IFERROR(VLOOKUP($A15,TableHandbook[],J$2,FALSE),"")</f>
        <v/>
      </c>
      <c r="K15" s="163" t="str">
        <f>IFERROR(VLOOKUP($A15,TableHandbook[],K$2,FALSE),"")</f>
        <v/>
      </c>
      <c r="L15" s="24"/>
      <c r="M15" s="149">
        <v>7</v>
      </c>
      <c r="N15" s="164"/>
      <c r="O15" s="164"/>
    </row>
    <row r="16" spans="1:16" s="165" customFormat="1" ht="20.100000000000001" customHeight="1" x14ac:dyDescent="0.15">
      <c r="A16" s="142" t="str">
        <f>IFERROR(IF(HLOOKUP($L$5,RangeUnitsets,M16,FALSE)=0,"",HLOOKUP($L$5,RangeUnitsets,M16,FALSE)),"")</f>
        <v/>
      </c>
      <c r="B16" s="160" t="str">
        <f>IFERROR(IF(VLOOKUP(A16,TableHandbook[],2,FALSE)=0,"",VLOOKUP(A16,TableHandbook[],2,FALSE)),"")</f>
        <v/>
      </c>
      <c r="C16" s="160"/>
      <c r="D16" s="144" t="str">
        <f>IFERROR(VLOOKUP(A16,TableHandbook[],4,FALSE),"")</f>
        <v/>
      </c>
      <c r="E16" s="143" t="str">
        <f t="shared" ref="E16:E17" si="1">IF(OR(A16="",A16="-"),"",E15)</f>
        <v/>
      </c>
      <c r="F16" s="145" t="str">
        <f>IFERROR(IF(VLOOKUP(A16,TableHandbook[],6,FALSE)=0,"",VLOOKUP(A16,TableHandbook[],6,FALSE)),"")</f>
        <v/>
      </c>
      <c r="G16" s="160" t="str">
        <f>IFERROR(IF(VLOOKUP(A16,TableHandbook[],5,FALSE)=0,"",VLOOKUP(A16,TableHandbook[],5,FALSE)),"")</f>
        <v/>
      </c>
      <c r="H16" s="161" t="str">
        <f>IFERROR(VLOOKUP($A16,TableHandbook[],H$2,FALSE),"")</f>
        <v/>
      </c>
      <c r="I16" s="162" t="str">
        <f>IFERROR(VLOOKUP($A16,TableHandbook[],I$2,FALSE),"")</f>
        <v/>
      </c>
      <c r="J16" s="160" t="str">
        <f>IFERROR(VLOOKUP($A16,TableHandbook[],J$2,FALSE),"")</f>
        <v/>
      </c>
      <c r="K16" s="163" t="str">
        <f>IFERROR(VLOOKUP($A16,TableHandbook[],K$2,FALSE),"")</f>
        <v/>
      </c>
      <c r="L16" s="24"/>
      <c r="M16" s="149">
        <v>8</v>
      </c>
      <c r="N16" s="164"/>
      <c r="O16" s="164"/>
    </row>
    <row r="17" spans="1:15" s="165" customFormat="1" ht="20.100000000000001" customHeight="1" x14ac:dyDescent="0.15">
      <c r="A17" s="142" t="str">
        <f>IFERROR(IF(HLOOKUP($L$5,RangeUnitsets,M17,FALSE)=0,"",HLOOKUP($L$5,RangeUnitsets,M17,FALSE)),"")</f>
        <v/>
      </c>
      <c r="B17" s="160" t="str">
        <f>IFERROR(IF(VLOOKUP(A17,TableHandbook[],2,FALSE)=0,"",VLOOKUP(A17,TableHandbook[],2,FALSE)),"")</f>
        <v/>
      </c>
      <c r="C17" s="160"/>
      <c r="D17" s="166" t="str">
        <f>IFERROR(VLOOKUP(A17,TableHandbook[],4,FALSE),"")</f>
        <v/>
      </c>
      <c r="E17" s="160" t="str">
        <f t="shared" si="1"/>
        <v/>
      </c>
      <c r="F17" s="145" t="str">
        <f>IFERROR(IF(VLOOKUP(A17,TableHandbook[],6,FALSE)=0,"",VLOOKUP(A17,TableHandbook[],6,FALSE)),"")</f>
        <v/>
      </c>
      <c r="G17" s="160" t="str">
        <f>IFERROR(IF(VLOOKUP(A17,TableHandbook[],5,FALSE)=0,"",VLOOKUP(A17,TableHandbook[],5,FALSE)),"")</f>
        <v/>
      </c>
      <c r="H17" s="161" t="str">
        <f>IFERROR(VLOOKUP($A17,TableHandbook[],H$2,FALSE),"")</f>
        <v/>
      </c>
      <c r="I17" s="162" t="str">
        <f>IFERROR(VLOOKUP($A17,TableHandbook[],I$2,FALSE),"")</f>
        <v/>
      </c>
      <c r="J17" s="160" t="str">
        <f>IFERROR(VLOOKUP($A17,TableHandbook[],J$2,FALSE),"")</f>
        <v/>
      </c>
      <c r="K17" s="163" t="str">
        <f>IFERROR(VLOOKUP($A17,TableHandbook[],K$2,FALSE),"")</f>
        <v/>
      </c>
      <c r="L17" s="24"/>
      <c r="M17" s="149">
        <v>9</v>
      </c>
      <c r="N17" s="164"/>
      <c r="O17" s="164"/>
    </row>
    <row r="18" spans="1:15" s="137" customFormat="1" ht="21" x14ac:dyDescent="0.25">
      <c r="A18" s="130" t="s">
        <v>26</v>
      </c>
      <c r="B18" s="130"/>
      <c r="C18" s="130"/>
      <c r="D18" s="131" t="s">
        <v>3</v>
      </c>
      <c r="E18" s="138" t="s">
        <v>18</v>
      </c>
      <c r="F18" s="167" t="s">
        <v>19</v>
      </c>
      <c r="G18" s="130" t="s">
        <v>20</v>
      </c>
      <c r="H18" s="139" t="str">
        <f>H$8</f>
        <v>Sem1 BEN</v>
      </c>
      <c r="I18" s="140" t="str">
        <f t="shared" ref="I18:L18" si="2">I$8</f>
        <v>Sem1 FO</v>
      </c>
      <c r="J18" s="138" t="str">
        <f t="shared" si="2"/>
        <v>Sem2 BEN</v>
      </c>
      <c r="K18" s="141" t="str">
        <f t="shared" si="2"/>
        <v>Sem2 FO</v>
      </c>
      <c r="L18" s="130" t="str">
        <f t="shared" si="2"/>
        <v>Notes / Progress</v>
      </c>
      <c r="M18" s="168"/>
      <c r="N18" s="136"/>
      <c r="O18" s="136"/>
    </row>
    <row r="19" spans="1:15" s="151" customFormat="1" ht="20.100000000000001" customHeight="1" x14ac:dyDescent="0.15">
      <c r="A19" s="142" t="str">
        <f>IFERROR(IF(HLOOKUP($L$5,RangeUnitsets,M19,FALSE)=0,"",HLOOKUP($L$5,RangeUnitsets,M19,FALSE)),"")</f>
        <v/>
      </c>
      <c r="B19" s="160" t="str">
        <f>IFERROR(IF(VLOOKUP(A19,TableHandbook[],2,FALSE)=0,"",VLOOKUP(A19,TableHandbook[],2,FALSE)),"")</f>
        <v/>
      </c>
      <c r="C19" s="160"/>
      <c r="D19" s="169" t="str">
        <f>IFERROR(VLOOKUP(A19,TableHandbook[],4,FALSE),"")</f>
        <v/>
      </c>
      <c r="E19" s="160" t="str">
        <f>IF(A19="","",VLOOKUP($D$6,TableStudyPeriods[],2,FALSE))</f>
        <v/>
      </c>
      <c r="F19" s="145" t="str">
        <f>IFERROR(IF(VLOOKUP(A19,TableHandbook[],6,FALSE)=0,"",VLOOKUP(A19,TableHandbook[],6,FALSE)),"")</f>
        <v/>
      </c>
      <c r="G19" s="143" t="str">
        <f>IFERROR(IF(VLOOKUP(A19,TableHandbook[],5,FALSE)=0,"",VLOOKUP(A19,TableHandbook[],5,FALSE)),"")</f>
        <v/>
      </c>
      <c r="H19" s="146" t="str">
        <f>IFERROR(VLOOKUP($A19,TableHandbook[],H$2,FALSE),"")</f>
        <v/>
      </c>
      <c r="I19" s="147" t="str">
        <f>IFERROR(VLOOKUP($A19,TableHandbook[],I$2,FALSE),"")</f>
        <v/>
      </c>
      <c r="J19" s="143" t="str">
        <f>IFERROR(VLOOKUP($A19,TableHandbook[],J$2,FALSE),"")</f>
        <v/>
      </c>
      <c r="K19" s="148" t="str">
        <f>IFERROR(VLOOKUP($A19,TableHandbook[],K$2,FALSE),"")</f>
        <v/>
      </c>
      <c r="L19" s="22"/>
      <c r="M19" s="149">
        <v>10</v>
      </c>
      <c r="N19" s="150"/>
      <c r="O19" s="150"/>
    </row>
    <row r="20" spans="1:15" s="151" customFormat="1" ht="20.100000000000001" customHeight="1" x14ac:dyDescent="0.15">
      <c r="A20" s="142" t="str">
        <f>IFERROR(IF(HLOOKUP($L$5,RangeUnitsets,M20,FALSE)=0,"",HLOOKUP($L$5,RangeUnitsets,M20,FALSE)),"")</f>
        <v/>
      </c>
      <c r="B20" s="160" t="str">
        <f>IFERROR(IF(VLOOKUP(A20,TableHandbook[],2,FALSE)=0,"",VLOOKUP(A20,TableHandbook[],2,FALSE)),"")</f>
        <v/>
      </c>
      <c r="C20" s="160"/>
      <c r="D20" s="166" t="str">
        <f>IFERROR(VLOOKUP(A20,TableHandbook[],4,FALSE),"")</f>
        <v/>
      </c>
      <c r="E20" s="160" t="str">
        <f>IF(OR(A20="",A20="-"),"",E19)</f>
        <v/>
      </c>
      <c r="F20" s="145" t="str">
        <f>IFERROR(IF(VLOOKUP(A20,TableHandbook[],6,FALSE)=0,"",VLOOKUP(A20,TableHandbook[],6,FALSE)),"")</f>
        <v/>
      </c>
      <c r="G20" s="143" t="str">
        <f>IFERROR(IF(VLOOKUP(A20,TableHandbook[],5,FALSE)=0,"",VLOOKUP(A20,TableHandbook[],5,FALSE)),"")</f>
        <v/>
      </c>
      <c r="H20" s="146" t="str">
        <f>IFERROR(VLOOKUP($A20,TableHandbook[],H$2,FALSE),"")</f>
        <v/>
      </c>
      <c r="I20" s="147" t="str">
        <f>IFERROR(VLOOKUP($A20,TableHandbook[],I$2,FALSE),"")</f>
        <v/>
      </c>
      <c r="J20" s="143" t="str">
        <f>IFERROR(VLOOKUP($A20,TableHandbook[],J$2,FALSE),"")</f>
        <v/>
      </c>
      <c r="K20" s="148" t="str">
        <f>IFERROR(VLOOKUP($A20,TableHandbook[],K$2,FALSE),"")</f>
        <v/>
      </c>
      <c r="L20" s="22"/>
      <c r="M20" s="149">
        <v>11</v>
      </c>
      <c r="N20" s="150"/>
      <c r="O20" s="150"/>
    </row>
    <row r="21" spans="1:15" s="151" customFormat="1" ht="20.100000000000001" customHeight="1" x14ac:dyDescent="0.15">
      <c r="A21" s="142" t="str">
        <f>IFERROR(IF(HLOOKUP($L$5,RangeUnitsets,M21,FALSE)=0,"",HLOOKUP($L$5,RangeUnitsets,M21,FALSE)),"")</f>
        <v/>
      </c>
      <c r="B21" s="160" t="str">
        <f>IFERROR(IF(VLOOKUP(A21,TableHandbook[],2,FALSE)=0,"",VLOOKUP(A21,TableHandbook[],2,FALSE)),"")</f>
        <v/>
      </c>
      <c r="C21" s="160"/>
      <c r="D21" s="166" t="str">
        <f>IFERROR(VLOOKUP(A21,TableHandbook[],4,FALSE),"")</f>
        <v/>
      </c>
      <c r="E21" s="160" t="str">
        <f t="shared" ref="E21:E22" si="3">IF(OR(A21="",A21="-"),"",E20)</f>
        <v/>
      </c>
      <c r="F21" s="145" t="str">
        <f>IFERROR(IF(VLOOKUP(A21,TableHandbook[],6,FALSE)=0,"",VLOOKUP(A21,TableHandbook[],6,FALSE)),"")</f>
        <v/>
      </c>
      <c r="G21" s="143" t="str">
        <f>IFERROR(IF(VLOOKUP(A21,TableHandbook[],5,FALSE)=0,"",VLOOKUP(A21,TableHandbook[],5,FALSE)),"")</f>
        <v/>
      </c>
      <c r="H21" s="146" t="str">
        <f>IFERROR(VLOOKUP($A21,TableHandbook[],H$2,FALSE),"")</f>
        <v/>
      </c>
      <c r="I21" s="147" t="str">
        <f>IFERROR(VLOOKUP($A21,TableHandbook[],I$2,FALSE),"")</f>
        <v/>
      </c>
      <c r="J21" s="143" t="str">
        <f>IFERROR(VLOOKUP($A21,TableHandbook[],J$2,FALSE),"")</f>
        <v/>
      </c>
      <c r="K21" s="148" t="str">
        <f>IFERROR(VLOOKUP($A21,TableHandbook[],K$2,FALSE),"")</f>
        <v/>
      </c>
      <c r="L21" s="22"/>
      <c r="M21" s="149">
        <v>12</v>
      </c>
      <c r="N21" s="150"/>
      <c r="O21" s="150"/>
    </row>
    <row r="22" spans="1:15" s="151" customFormat="1" ht="20.100000000000001" customHeight="1" x14ac:dyDescent="0.15">
      <c r="A22" s="142" t="str">
        <f>IFERROR(IF(HLOOKUP($L$5,RangeUnitsets,M22,FALSE)=0,"",HLOOKUP($L$5,RangeUnitsets,M22,FALSE)),"")</f>
        <v/>
      </c>
      <c r="B22" s="160" t="str">
        <f>IFERROR(IF(VLOOKUP(A22,TableHandbook[],2,FALSE)=0,"",VLOOKUP(A22,TableHandbook[],2,FALSE)),"")</f>
        <v/>
      </c>
      <c r="C22" s="160"/>
      <c r="D22" s="166" t="str">
        <f>IFERROR(VLOOKUP(A22,TableHandbook[],4,FALSE),"")</f>
        <v/>
      </c>
      <c r="E22" s="160" t="str">
        <f t="shared" si="3"/>
        <v/>
      </c>
      <c r="F22" s="170" t="str">
        <f>IFERROR(IF(VLOOKUP(A22,TableHandbook[],6,FALSE)=0,"",VLOOKUP(A22,TableHandbook[],6,FALSE)),"")</f>
        <v/>
      </c>
      <c r="G22" s="143" t="str">
        <f>IFERROR(IF(VLOOKUP(A22,TableHandbook[],5,FALSE)=0,"",VLOOKUP(A22,TableHandbook[],5,FALSE)),"")</f>
        <v/>
      </c>
      <c r="H22" s="146" t="str">
        <f>IFERROR(VLOOKUP($A22,TableHandbook[],H$2,FALSE),"")</f>
        <v/>
      </c>
      <c r="I22" s="147" t="str">
        <f>IFERROR(VLOOKUP($A22,TableHandbook[],I$2,FALSE),"")</f>
        <v/>
      </c>
      <c r="J22" s="143" t="str">
        <f>IFERROR(VLOOKUP($A22,TableHandbook[],J$2,FALSE),"")</f>
        <v/>
      </c>
      <c r="K22" s="148" t="str">
        <f>IFERROR(VLOOKUP($A22,TableHandbook[],K$2,FALSE),"")</f>
        <v/>
      </c>
      <c r="L22" s="22"/>
      <c r="M22" s="149">
        <v>13</v>
      </c>
      <c r="N22" s="150"/>
      <c r="O22" s="150"/>
    </row>
    <row r="23" spans="1:15" s="176" customFormat="1" ht="13.9" customHeight="1" x14ac:dyDescent="0.2">
      <c r="A23" s="171"/>
      <c r="B23" s="171"/>
      <c r="C23" s="171"/>
      <c r="D23" s="172"/>
      <c r="E23" s="172"/>
      <c r="F23" s="173"/>
      <c r="G23" s="173"/>
      <c r="H23" s="173"/>
      <c r="I23" s="173"/>
      <c r="J23" s="173"/>
      <c r="K23" s="173"/>
      <c r="L23" s="173"/>
      <c r="M23" s="174"/>
      <c r="N23" s="175"/>
      <c r="O23" s="175"/>
    </row>
    <row r="24" spans="1:15" ht="16.5" x14ac:dyDescent="0.25">
      <c r="A24" s="177" t="s">
        <v>27</v>
      </c>
      <c r="B24" s="178"/>
      <c r="C24" s="178"/>
      <c r="D24" s="179"/>
      <c r="E24" s="180"/>
      <c r="F24" s="180"/>
      <c r="G24" s="180"/>
      <c r="H24" s="181" t="str">
        <f>H7</f>
        <v>2025 Availabilities</v>
      </c>
      <c r="I24" s="182"/>
      <c r="J24" s="183"/>
      <c r="K24" s="184"/>
      <c r="L24" s="185" t="e">
        <f>VLOOKUP($D$5,TableCourses[],2,FALSE)</f>
        <v>#N/A</v>
      </c>
      <c r="M24" s="186"/>
    </row>
    <row r="25" spans="1:15" s="188" customFormat="1" ht="21" x14ac:dyDescent="0.25">
      <c r="A25" s="187"/>
      <c r="B25" s="187"/>
      <c r="C25" s="187"/>
      <c r="D25" s="178" t="s">
        <v>3</v>
      </c>
      <c r="E25" s="187"/>
      <c r="F25" s="187" t="s">
        <v>19</v>
      </c>
      <c r="G25" s="187" t="s">
        <v>20</v>
      </c>
      <c r="H25" s="139" t="str">
        <f>H$8</f>
        <v>Sem1 BEN</v>
      </c>
      <c r="I25" s="140" t="str">
        <f t="shared" ref="I25:L25" si="4">I$8</f>
        <v>Sem1 FO</v>
      </c>
      <c r="J25" s="138" t="str">
        <f t="shared" si="4"/>
        <v>Sem2 BEN</v>
      </c>
      <c r="K25" s="141" t="str">
        <f t="shared" si="4"/>
        <v>Sem2 FO</v>
      </c>
      <c r="L25" s="130" t="str">
        <f t="shared" si="4"/>
        <v>Notes / Progress</v>
      </c>
      <c r="M25" s="186"/>
    </row>
    <row r="26" spans="1:15" x14ac:dyDescent="0.25">
      <c r="A26" s="189" t="str">
        <f t="shared" ref="A26:A43" si="5">IFERROR(IF(HLOOKUP($L$24,RangeOptions,$M26,FALSE)=0,"",HLOOKUP($L$24,RangeOptions,$M26,FALSE)),"")</f>
        <v/>
      </c>
      <c r="B26" s="190" t="str">
        <f>IFERROR(IF(VLOOKUP(A26,TableHandbook[],2,FALSE)=0,"",VLOOKUP(A26,TableHandbook[],2,FALSE)),"")</f>
        <v/>
      </c>
      <c r="C26" s="190"/>
      <c r="D26" s="191" t="str">
        <f>IFERROR(VLOOKUP(A26,TableHandbook[],4,FALSE),"")</f>
        <v/>
      </c>
      <c r="E26" s="192"/>
      <c r="F26" s="193" t="str">
        <f>IFERROR(IF(VLOOKUP(A26,TableHandbook[],6,FALSE)=0,"",VLOOKUP(A26,TableHandbook[],6,FALSE)),"")</f>
        <v/>
      </c>
      <c r="G26" s="192" t="str">
        <f>IFERROR(IF(VLOOKUP(A26,TableHandbook[],5,FALSE)=0,"",VLOOKUP(A26,TableHandbook[],5,FALSE)),"")</f>
        <v/>
      </c>
      <c r="H26" s="146" t="str">
        <f>IFERROR(VLOOKUP($A26,TableHandbook[],H$2,FALSE),"")</f>
        <v/>
      </c>
      <c r="I26" s="147" t="str">
        <f>IFERROR(VLOOKUP($A26,TableHandbook[],I$2,FALSE),"")</f>
        <v/>
      </c>
      <c r="J26" s="143" t="str">
        <f>IFERROR(VLOOKUP($A26,TableHandbook[],J$2,FALSE),"")</f>
        <v/>
      </c>
      <c r="K26" s="148" t="str">
        <f>IFERROR(VLOOKUP($A26,TableHandbook[],K$2,FALSE),"")</f>
        <v/>
      </c>
      <c r="L26" s="24"/>
      <c r="M26" s="149">
        <v>2</v>
      </c>
    </row>
    <row r="27" spans="1:15" x14ac:dyDescent="0.25">
      <c r="A27" s="189" t="str">
        <f t="shared" si="5"/>
        <v/>
      </c>
      <c r="B27" s="190" t="str">
        <f>IFERROR(IF(VLOOKUP(A27,TableHandbook[],2,FALSE)=0,"",VLOOKUP(A27,TableHandbook[],2,FALSE)),"")</f>
        <v/>
      </c>
      <c r="C27" s="190"/>
      <c r="D27" s="191" t="str">
        <f>IFERROR(VLOOKUP(A27,TableHandbook[],4,FALSE),"")</f>
        <v/>
      </c>
      <c r="E27" s="192"/>
      <c r="F27" s="193" t="str">
        <f>IFERROR(IF(VLOOKUP(A27,TableHandbook[],6,FALSE)=0,"",VLOOKUP(A27,TableHandbook[],6,FALSE)),"")</f>
        <v/>
      </c>
      <c r="G27" s="192" t="str">
        <f>IFERROR(IF(VLOOKUP(A27,TableHandbook[],5,FALSE)=0,"",VLOOKUP(A27,TableHandbook[],5,FALSE)),"")</f>
        <v/>
      </c>
      <c r="H27" s="146" t="str">
        <f>IFERROR(VLOOKUP($A27,TableHandbook[],H$2,FALSE),"")</f>
        <v/>
      </c>
      <c r="I27" s="147" t="str">
        <f>IFERROR(VLOOKUP($A27,TableHandbook[],I$2,FALSE),"")</f>
        <v/>
      </c>
      <c r="J27" s="143" t="str">
        <f>IFERROR(VLOOKUP($A27,TableHandbook[],J$2,FALSE),"")</f>
        <v/>
      </c>
      <c r="K27" s="148" t="str">
        <f>IFERROR(VLOOKUP($A27,TableHandbook[],K$2,FALSE),"")</f>
        <v/>
      </c>
      <c r="L27" s="24"/>
      <c r="M27" s="149">
        <v>3</v>
      </c>
    </row>
    <row r="28" spans="1:15" x14ac:dyDescent="0.25">
      <c r="A28" s="189" t="str">
        <f t="shared" si="5"/>
        <v/>
      </c>
      <c r="B28" s="190" t="str">
        <f>IFERROR(IF(VLOOKUP(A28,TableHandbook[],2,FALSE)=0,"",VLOOKUP(A28,TableHandbook[],2,FALSE)),"")</f>
        <v/>
      </c>
      <c r="C28" s="190"/>
      <c r="D28" s="191" t="str">
        <f>IFERROR(VLOOKUP(A28,TableHandbook[],4,FALSE),"")</f>
        <v/>
      </c>
      <c r="E28" s="192"/>
      <c r="F28" s="193" t="str">
        <f>IFERROR(IF(VLOOKUP(A28,TableHandbook[],6,FALSE)=0,"",VLOOKUP(A28,TableHandbook[],6,FALSE)),"")</f>
        <v/>
      </c>
      <c r="G28" s="192" t="str">
        <f>IFERROR(IF(VLOOKUP(A28,TableHandbook[],5,FALSE)=0,"",VLOOKUP(A28,TableHandbook[],5,FALSE)),"")</f>
        <v/>
      </c>
      <c r="H28" s="146" t="str">
        <f>IFERROR(VLOOKUP($A28,TableHandbook[],H$2,FALSE),"")</f>
        <v/>
      </c>
      <c r="I28" s="147" t="str">
        <f>IFERROR(VLOOKUP($A28,TableHandbook[],I$2,FALSE),"")</f>
        <v/>
      </c>
      <c r="J28" s="143" t="str">
        <f>IFERROR(VLOOKUP($A28,TableHandbook[],J$2,FALSE),"")</f>
        <v/>
      </c>
      <c r="K28" s="148" t="str">
        <f>IFERROR(VLOOKUP($A28,TableHandbook[],K$2,FALSE),"")</f>
        <v/>
      </c>
      <c r="L28" s="24"/>
      <c r="M28" s="149">
        <v>4</v>
      </c>
    </row>
    <row r="29" spans="1:15" x14ac:dyDescent="0.25">
      <c r="A29" s="189" t="str">
        <f t="shared" si="5"/>
        <v/>
      </c>
      <c r="B29" s="190" t="str">
        <f>IFERROR(IF(VLOOKUP(A29,TableHandbook[],2,FALSE)=0,"",VLOOKUP(A29,TableHandbook[],2,FALSE)),"")</f>
        <v/>
      </c>
      <c r="C29" s="190"/>
      <c r="D29" s="191" t="str">
        <f>IFERROR(VLOOKUP(A29,TableHandbook[],4,FALSE),"")</f>
        <v/>
      </c>
      <c r="E29" s="192"/>
      <c r="F29" s="193" t="str">
        <f>IFERROR(IF(VLOOKUP(A29,TableHandbook[],6,FALSE)=0,"",VLOOKUP(A29,TableHandbook[],6,FALSE)),"")</f>
        <v/>
      </c>
      <c r="G29" s="192" t="str">
        <f>IFERROR(IF(VLOOKUP(A29,TableHandbook[],5,FALSE)=0,"",VLOOKUP(A29,TableHandbook[],5,FALSE)),"")</f>
        <v/>
      </c>
      <c r="H29" s="146" t="str">
        <f>IFERROR(VLOOKUP($A29,TableHandbook[],H$2,FALSE),"")</f>
        <v/>
      </c>
      <c r="I29" s="147" t="str">
        <f>IFERROR(VLOOKUP($A29,TableHandbook[],I$2,FALSE),"")</f>
        <v/>
      </c>
      <c r="J29" s="143" t="str">
        <f>IFERROR(VLOOKUP($A29,TableHandbook[],J$2,FALSE),"")</f>
        <v/>
      </c>
      <c r="K29" s="148" t="str">
        <f>IFERROR(VLOOKUP($A29,TableHandbook[],K$2,FALSE),"")</f>
        <v/>
      </c>
      <c r="L29" s="24"/>
      <c r="M29" s="149">
        <v>5</v>
      </c>
    </row>
    <row r="30" spans="1:15" x14ac:dyDescent="0.25">
      <c r="A30" s="189" t="str">
        <f t="shared" si="5"/>
        <v/>
      </c>
      <c r="B30" s="190" t="str">
        <f>IFERROR(IF(VLOOKUP(A30,TableHandbook[],2,FALSE)=0,"",VLOOKUP(A30,TableHandbook[],2,FALSE)),"")</f>
        <v/>
      </c>
      <c r="C30" s="190"/>
      <c r="D30" s="191" t="str">
        <f>IFERROR(VLOOKUP(A30,TableHandbook[],4,FALSE),"")</f>
        <v/>
      </c>
      <c r="E30" s="192"/>
      <c r="F30" s="193" t="str">
        <f>IFERROR(IF(VLOOKUP(A30,TableHandbook[],6,FALSE)=0,"",VLOOKUP(A30,TableHandbook[],6,FALSE)),"")</f>
        <v/>
      </c>
      <c r="G30" s="192" t="str">
        <f>IFERROR(IF(VLOOKUP(A30,TableHandbook[],5,FALSE)=0,"",VLOOKUP(A30,TableHandbook[],5,FALSE)),"")</f>
        <v/>
      </c>
      <c r="H30" s="146" t="str">
        <f>IFERROR(VLOOKUP($A30,TableHandbook[],H$2,FALSE),"")</f>
        <v/>
      </c>
      <c r="I30" s="147" t="str">
        <f>IFERROR(VLOOKUP($A30,TableHandbook[],I$2,FALSE),"")</f>
        <v/>
      </c>
      <c r="J30" s="143" t="str">
        <f>IFERROR(VLOOKUP($A30,TableHandbook[],J$2,FALSE),"")</f>
        <v/>
      </c>
      <c r="K30" s="148" t="str">
        <f>IFERROR(VLOOKUP($A30,TableHandbook[],K$2,FALSE),"")</f>
        <v/>
      </c>
      <c r="L30" s="24"/>
      <c r="M30" s="149">
        <v>6</v>
      </c>
    </row>
    <row r="31" spans="1:15" x14ac:dyDescent="0.25">
      <c r="A31" s="189" t="str">
        <f t="shared" si="5"/>
        <v/>
      </c>
      <c r="B31" s="190" t="str">
        <f>IFERROR(IF(VLOOKUP(A31,TableHandbook[],2,FALSE)=0,"",VLOOKUP(A31,TableHandbook[],2,FALSE)),"")</f>
        <v/>
      </c>
      <c r="C31" s="190"/>
      <c r="D31" s="191" t="str">
        <f>IFERROR(VLOOKUP(A31,TableHandbook[],4,FALSE),"")</f>
        <v/>
      </c>
      <c r="E31" s="192"/>
      <c r="F31" s="193" t="str">
        <f>IFERROR(IF(VLOOKUP(A31,TableHandbook[],6,FALSE)=0,"",VLOOKUP(A31,TableHandbook[],6,FALSE)),"")</f>
        <v/>
      </c>
      <c r="G31" s="192" t="str">
        <f>IFERROR(IF(VLOOKUP(A31,TableHandbook[],5,FALSE)=0,"",VLOOKUP(A31,TableHandbook[],5,FALSE)),"")</f>
        <v/>
      </c>
      <c r="H31" s="146" t="str">
        <f>IFERROR(VLOOKUP($A31,TableHandbook[],H$2,FALSE),"")</f>
        <v/>
      </c>
      <c r="I31" s="147" t="str">
        <f>IFERROR(VLOOKUP($A31,TableHandbook[],I$2,FALSE),"")</f>
        <v/>
      </c>
      <c r="J31" s="143" t="str">
        <f>IFERROR(VLOOKUP($A31,TableHandbook[],J$2,FALSE),"")</f>
        <v/>
      </c>
      <c r="K31" s="148" t="str">
        <f>IFERROR(VLOOKUP($A31,TableHandbook[],K$2,FALSE),"")</f>
        <v/>
      </c>
      <c r="L31" s="24"/>
      <c r="M31" s="149">
        <v>7</v>
      </c>
    </row>
    <row r="32" spans="1:15" x14ac:dyDescent="0.25">
      <c r="A32" s="189" t="str">
        <f t="shared" si="5"/>
        <v/>
      </c>
      <c r="B32" s="190" t="str">
        <f>IFERROR(IF(VLOOKUP(A32,TableHandbook[],2,FALSE)=0,"",VLOOKUP(A32,TableHandbook[],2,FALSE)),"")</f>
        <v/>
      </c>
      <c r="C32" s="190"/>
      <c r="D32" s="191" t="str">
        <f>IFERROR(VLOOKUP(A32,TableHandbook[],4,FALSE),"")</f>
        <v/>
      </c>
      <c r="E32" s="192"/>
      <c r="F32" s="193" t="str">
        <f>IFERROR(IF(VLOOKUP(A32,TableHandbook[],6,FALSE)=0,"",VLOOKUP(A32,TableHandbook[],6,FALSE)),"")</f>
        <v/>
      </c>
      <c r="G32" s="192" t="str">
        <f>IFERROR(IF(VLOOKUP(A32,TableHandbook[],5,FALSE)=0,"",VLOOKUP(A32,TableHandbook[],5,FALSE)),"")</f>
        <v/>
      </c>
      <c r="H32" s="146" t="str">
        <f>IFERROR(VLOOKUP($A32,TableHandbook[],H$2,FALSE),"")</f>
        <v/>
      </c>
      <c r="I32" s="147" t="str">
        <f>IFERROR(VLOOKUP($A32,TableHandbook[],I$2,FALSE),"")</f>
        <v/>
      </c>
      <c r="J32" s="143" t="str">
        <f>IFERROR(VLOOKUP($A32,TableHandbook[],J$2,FALSE),"")</f>
        <v/>
      </c>
      <c r="K32" s="148" t="str">
        <f>IFERROR(VLOOKUP($A32,TableHandbook[],K$2,FALSE),"")</f>
        <v/>
      </c>
      <c r="L32" s="24"/>
      <c r="M32" s="149">
        <v>8</v>
      </c>
    </row>
    <row r="33" spans="1:15" x14ac:dyDescent="0.25">
      <c r="A33" s="189" t="str">
        <f t="shared" si="5"/>
        <v/>
      </c>
      <c r="B33" s="190" t="str">
        <f>IFERROR(IF(VLOOKUP(A33,TableHandbook[],2,FALSE)=0,"",VLOOKUP(A33,TableHandbook[],2,FALSE)),"")</f>
        <v/>
      </c>
      <c r="C33" s="190"/>
      <c r="D33" s="191" t="str">
        <f>IFERROR(VLOOKUP(A33,TableHandbook[],4,FALSE),"")</f>
        <v/>
      </c>
      <c r="E33" s="192"/>
      <c r="F33" s="193" t="str">
        <f>IFERROR(IF(VLOOKUP(A33,TableHandbook[],6,FALSE)=0,"",VLOOKUP(A33,TableHandbook[],6,FALSE)),"")</f>
        <v/>
      </c>
      <c r="G33" s="192" t="str">
        <f>IFERROR(IF(VLOOKUP(A33,TableHandbook[],5,FALSE)=0,"",VLOOKUP(A33,TableHandbook[],5,FALSE)),"")</f>
        <v/>
      </c>
      <c r="H33" s="146" t="str">
        <f>IFERROR(VLOOKUP($A33,TableHandbook[],H$2,FALSE),"")</f>
        <v/>
      </c>
      <c r="I33" s="147" t="str">
        <f>IFERROR(VLOOKUP($A33,TableHandbook[],I$2,FALSE),"")</f>
        <v/>
      </c>
      <c r="J33" s="143" t="str">
        <f>IFERROR(VLOOKUP($A33,TableHandbook[],J$2,FALSE),"")</f>
        <v/>
      </c>
      <c r="K33" s="148" t="str">
        <f>IFERROR(VLOOKUP($A33,TableHandbook[],K$2,FALSE),"")</f>
        <v/>
      </c>
      <c r="L33" s="24"/>
      <c r="M33" s="149">
        <v>9</v>
      </c>
    </row>
    <row r="34" spans="1:15" x14ac:dyDescent="0.25">
      <c r="A34" s="189" t="str">
        <f t="shared" si="5"/>
        <v/>
      </c>
      <c r="B34" s="190" t="str">
        <f>IFERROR(IF(VLOOKUP(A34,TableHandbook[],2,FALSE)=0,"",VLOOKUP(A34,TableHandbook[],2,FALSE)),"")</f>
        <v/>
      </c>
      <c r="C34" s="190"/>
      <c r="D34" s="191" t="str">
        <f>IFERROR(VLOOKUP(A34,TableHandbook[],4,FALSE),"")</f>
        <v/>
      </c>
      <c r="E34" s="192"/>
      <c r="F34" s="193" t="str">
        <f>IFERROR(IF(VLOOKUP(A34,TableHandbook[],6,FALSE)=0,"",VLOOKUP(A34,TableHandbook[],6,FALSE)),"")</f>
        <v/>
      </c>
      <c r="G34" s="192" t="str">
        <f>IFERROR(IF(VLOOKUP(A34,TableHandbook[],5,FALSE)=0,"",VLOOKUP(A34,TableHandbook[],5,FALSE)),"")</f>
        <v/>
      </c>
      <c r="H34" s="146" t="str">
        <f>IFERROR(VLOOKUP($A34,TableHandbook[],H$2,FALSE),"")</f>
        <v/>
      </c>
      <c r="I34" s="147" t="str">
        <f>IFERROR(VLOOKUP($A34,TableHandbook[],I$2,FALSE),"")</f>
        <v/>
      </c>
      <c r="J34" s="143" t="str">
        <f>IFERROR(VLOOKUP($A34,TableHandbook[],J$2,FALSE),"")</f>
        <v/>
      </c>
      <c r="K34" s="148" t="str">
        <f>IFERROR(VLOOKUP($A34,TableHandbook[],K$2,FALSE),"")</f>
        <v/>
      </c>
      <c r="L34" s="24"/>
      <c r="M34" s="149">
        <v>10</v>
      </c>
    </row>
    <row r="35" spans="1:15" x14ac:dyDescent="0.25">
      <c r="A35" s="189" t="str">
        <f t="shared" si="5"/>
        <v/>
      </c>
      <c r="B35" s="190" t="str">
        <f>IFERROR(IF(VLOOKUP(A35,TableHandbook[],2,FALSE)=0,"",VLOOKUP(A35,TableHandbook[],2,FALSE)),"")</f>
        <v/>
      </c>
      <c r="C35" s="190"/>
      <c r="D35" s="191" t="str">
        <f>IFERROR(VLOOKUP(A35,TableHandbook[],4,FALSE),"")</f>
        <v/>
      </c>
      <c r="E35" s="192"/>
      <c r="F35" s="193" t="str">
        <f>IFERROR(IF(VLOOKUP(A35,TableHandbook[],6,FALSE)=0,"",VLOOKUP(A35,TableHandbook[],6,FALSE)),"")</f>
        <v/>
      </c>
      <c r="G35" s="192" t="str">
        <f>IFERROR(IF(VLOOKUP(A35,TableHandbook[],5,FALSE)=0,"",VLOOKUP(A35,TableHandbook[],5,FALSE)),"")</f>
        <v/>
      </c>
      <c r="H35" s="146" t="str">
        <f>IFERROR(VLOOKUP($A35,TableHandbook[],H$2,FALSE),"")</f>
        <v/>
      </c>
      <c r="I35" s="147" t="str">
        <f>IFERROR(VLOOKUP($A35,TableHandbook[],I$2,FALSE),"")</f>
        <v/>
      </c>
      <c r="J35" s="143" t="str">
        <f>IFERROR(VLOOKUP($A35,TableHandbook[],J$2,FALSE),"")</f>
        <v/>
      </c>
      <c r="K35" s="148" t="str">
        <f>IFERROR(VLOOKUP($A35,TableHandbook[],K$2,FALSE),"")</f>
        <v/>
      </c>
      <c r="L35" s="24"/>
      <c r="M35" s="149">
        <v>11</v>
      </c>
    </row>
    <row r="36" spans="1:15" x14ac:dyDescent="0.25">
      <c r="A36" s="189" t="str">
        <f t="shared" si="5"/>
        <v/>
      </c>
      <c r="B36" s="190" t="str">
        <f>IFERROR(IF(VLOOKUP(A36,TableHandbook[],2,FALSE)=0,"",VLOOKUP(A36,TableHandbook[],2,FALSE)),"")</f>
        <v/>
      </c>
      <c r="C36" s="190"/>
      <c r="D36" s="191" t="str">
        <f>IFERROR(VLOOKUP(A36,TableHandbook[],4,FALSE),"")</f>
        <v/>
      </c>
      <c r="E36" s="192"/>
      <c r="F36" s="193" t="str">
        <f>IFERROR(IF(VLOOKUP(A36,TableHandbook[],6,FALSE)=0,"",VLOOKUP(A36,TableHandbook[],6,FALSE)),"")</f>
        <v/>
      </c>
      <c r="G36" s="192" t="str">
        <f>IFERROR(IF(VLOOKUP(A36,TableHandbook[],5,FALSE)=0,"",VLOOKUP(A36,TableHandbook[],5,FALSE)),"")</f>
        <v/>
      </c>
      <c r="H36" s="146" t="str">
        <f>IFERROR(VLOOKUP($A36,TableHandbook[],H$2,FALSE),"")</f>
        <v/>
      </c>
      <c r="I36" s="147" t="str">
        <f>IFERROR(VLOOKUP($A36,TableHandbook[],I$2,FALSE),"")</f>
        <v/>
      </c>
      <c r="J36" s="143" t="str">
        <f>IFERROR(VLOOKUP($A36,TableHandbook[],J$2,FALSE),"")</f>
        <v/>
      </c>
      <c r="K36" s="148" t="str">
        <f>IFERROR(VLOOKUP($A36,TableHandbook[],K$2,FALSE),"")</f>
        <v/>
      </c>
      <c r="L36" s="24"/>
      <c r="M36" s="149">
        <v>12</v>
      </c>
    </row>
    <row r="37" spans="1:15" x14ac:dyDescent="0.25">
      <c r="A37" s="189" t="str">
        <f t="shared" si="5"/>
        <v/>
      </c>
      <c r="B37" s="190" t="str">
        <f>IFERROR(IF(VLOOKUP(A37,TableHandbook[],2,FALSE)=0,"",VLOOKUP(A37,TableHandbook[],2,FALSE)),"")</f>
        <v/>
      </c>
      <c r="C37" s="190"/>
      <c r="D37" s="191" t="str">
        <f>IFERROR(VLOOKUP(A37,TableHandbook[],4,FALSE),"")</f>
        <v/>
      </c>
      <c r="E37" s="192"/>
      <c r="F37" s="193" t="str">
        <f>IFERROR(IF(VLOOKUP(A37,TableHandbook[],6,FALSE)=0,"",VLOOKUP(A37,TableHandbook[],6,FALSE)),"")</f>
        <v/>
      </c>
      <c r="G37" s="192" t="str">
        <f>IFERROR(IF(VLOOKUP(A37,TableHandbook[],5,FALSE)=0,"",VLOOKUP(A37,TableHandbook[],5,FALSE)),"")</f>
        <v/>
      </c>
      <c r="H37" s="146" t="str">
        <f>IFERROR(VLOOKUP($A37,TableHandbook[],H$2,FALSE),"")</f>
        <v/>
      </c>
      <c r="I37" s="147" t="str">
        <f>IFERROR(VLOOKUP($A37,TableHandbook[],I$2,FALSE),"")</f>
        <v/>
      </c>
      <c r="J37" s="143" t="str">
        <f>IFERROR(VLOOKUP($A37,TableHandbook[],J$2,FALSE),"")</f>
        <v/>
      </c>
      <c r="K37" s="148" t="str">
        <f>IFERROR(VLOOKUP($A37,TableHandbook[],K$2,FALSE),"")</f>
        <v/>
      </c>
      <c r="L37" s="24"/>
      <c r="M37" s="149">
        <v>13</v>
      </c>
    </row>
    <row r="38" spans="1:15" x14ac:dyDescent="0.25">
      <c r="A38" s="189" t="str">
        <f t="shared" si="5"/>
        <v/>
      </c>
      <c r="B38" s="190" t="str">
        <f>IFERROR(IF(VLOOKUP(A38,TableHandbook[],2,FALSE)=0,"",VLOOKUP(A38,TableHandbook[],2,FALSE)),"")</f>
        <v/>
      </c>
      <c r="C38" s="190"/>
      <c r="D38" s="191" t="str">
        <f>IFERROR(VLOOKUP(A38,TableHandbook[],4,FALSE),"")</f>
        <v/>
      </c>
      <c r="E38" s="192"/>
      <c r="F38" s="193" t="str">
        <f>IFERROR(IF(VLOOKUP(A38,TableHandbook[],6,FALSE)=0,"",VLOOKUP(A38,TableHandbook[],6,FALSE)),"")</f>
        <v/>
      </c>
      <c r="G38" s="192" t="str">
        <f>IFERROR(IF(VLOOKUP(A38,TableHandbook[],5,FALSE)=0,"",VLOOKUP(A38,TableHandbook[],5,FALSE)),"")</f>
        <v/>
      </c>
      <c r="H38" s="146" t="str">
        <f>IFERROR(VLOOKUP($A38,TableHandbook[],H$2,FALSE),"")</f>
        <v/>
      </c>
      <c r="I38" s="147" t="str">
        <f>IFERROR(VLOOKUP($A38,TableHandbook[],I$2,FALSE),"")</f>
        <v/>
      </c>
      <c r="J38" s="143" t="str">
        <f>IFERROR(VLOOKUP($A38,TableHandbook[],J$2,FALSE),"")</f>
        <v/>
      </c>
      <c r="K38" s="148" t="str">
        <f>IFERROR(VLOOKUP($A38,TableHandbook[],K$2,FALSE),"")</f>
        <v/>
      </c>
      <c r="L38" s="24"/>
      <c r="M38" s="149">
        <v>14</v>
      </c>
    </row>
    <row r="39" spans="1:15" x14ac:dyDescent="0.25">
      <c r="A39" s="189" t="str">
        <f t="shared" si="5"/>
        <v/>
      </c>
      <c r="B39" s="190" t="str">
        <f>IFERROR(IF(VLOOKUP(A39,TableHandbook[],2,FALSE)=0,"",VLOOKUP(A39,TableHandbook[],2,FALSE)),"")</f>
        <v/>
      </c>
      <c r="C39" s="190"/>
      <c r="D39" s="191" t="str">
        <f>IFERROR(VLOOKUP(A39,TableHandbook[],4,FALSE),"")</f>
        <v/>
      </c>
      <c r="E39" s="192"/>
      <c r="F39" s="193" t="str">
        <f>IFERROR(IF(VLOOKUP(A39,TableHandbook[],6,FALSE)=0,"",VLOOKUP(A39,TableHandbook[],6,FALSE)),"")</f>
        <v/>
      </c>
      <c r="G39" s="192" t="str">
        <f>IFERROR(IF(VLOOKUP(A39,TableHandbook[],5,FALSE)=0,"",VLOOKUP(A39,TableHandbook[],5,FALSE)),"")</f>
        <v/>
      </c>
      <c r="H39" s="146" t="str">
        <f>IFERROR(VLOOKUP($A39,TableHandbook[],H$2,FALSE),"")</f>
        <v/>
      </c>
      <c r="I39" s="147" t="str">
        <f>IFERROR(VLOOKUP($A39,TableHandbook[],I$2,FALSE),"")</f>
        <v/>
      </c>
      <c r="J39" s="143" t="str">
        <f>IFERROR(VLOOKUP($A39,TableHandbook[],J$2,FALSE),"")</f>
        <v/>
      </c>
      <c r="K39" s="148" t="str">
        <f>IFERROR(VLOOKUP($A39,TableHandbook[],K$2,FALSE),"")</f>
        <v/>
      </c>
      <c r="L39" s="24"/>
      <c r="M39" s="149">
        <v>15</v>
      </c>
    </row>
    <row r="40" spans="1:15" x14ac:dyDescent="0.25">
      <c r="A40" s="189" t="str">
        <f t="shared" si="5"/>
        <v/>
      </c>
      <c r="B40" s="190" t="str">
        <f>IFERROR(IF(VLOOKUP(A40,TableHandbook[],2,FALSE)=0,"",VLOOKUP(A40,TableHandbook[],2,FALSE)),"")</f>
        <v/>
      </c>
      <c r="C40" s="190"/>
      <c r="D40" s="191" t="str">
        <f>IFERROR(VLOOKUP(A40,TableHandbook[],4,FALSE),"")</f>
        <v/>
      </c>
      <c r="E40" s="192"/>
      <c r="F40" s="193" t="str">
        <f>IFERROR(IF(VLOOKUP(A40,TableHandbook[],6,FALSE)=0,"",VLOOKUP(A40,TableHandbook[],6,FALSE)),"")</f>
        <v/>
      </c>
      <c r="G40" s="192" t="str">
        <f>IFERROR(IF(VLOOKUP(A40,TableHandbook[],5,FALSE)=0,"",VLOOKUP(A40,TableHandbook[],5,FALSE)),"")</f>
        <v/>
      </c>
      <c r="H40" s="146" t="str">
        <f>IFERROR(VLOOKUP($A40,TableHandbook[],H$2,FALSE),"")</f>
        <v/>
      </c>
      <c r="I40" s="147" t="str">
        <f>IFERROR(VLOOKUP($A40,TableHandbook[],I$2,FALSE),"")</f>
        <v/>
      </c>
      <c r="J40" s="143" t="str">
        <f>IFERROR(VLOOKUP($A40,TableHandbook[],J$2,FALSE),"")</f>
        <v/>
      </c>
      <c r="K40" s="148" t="str">
        <f>IFERROR(VLOOKUP($A40,TableHandbook[],K$2,FALSE),"")</f>
        <v/>
      </c>
      <c r="L40" s="24"/>
      <c r="M40" s="149">
        <v>16</v>
      </c>
    </row>
    <row r="41" spans="1:15" x14ac:dyDescent="0.25">
      <c r="A41" s="189" t="str">
        <f t="shared" si="5"/>
        <v/>
      </c>
      <c r="B41" s="190" t="str">
        <f>IFERROR(IF(VLOOKUP(A41,TableHandbook[],2,FALSE)=0,"",VLOOKUP(A41,TableHandbook[],2,FALSE)),"")</f>
        <v/>
      </c>
      <c r="C41" s="190"/>
      <c r="D41" s="191" t="str">
        <f>IFERROR(VLOOKUP(A41,TableHandbook[],4,FALSE),"")</f>
        <v/>
      </c>
      <c r="E41" s="192"/>
      <c r="F41" s="193" t="str">
        <f>IFERROR(IF(VLOOKUP(A41,TableHandbook[],6,FALSE)=0,"",VLOOKUP(A41,TableHandbook[],6,FALSE)),"")</f>
        <v/>
      </c>
      <c r="G41" s="192" t="str">
        <f>IFERROR(IF(VLOOKUP(A41,TableHandbook[],5,FALSE)=0,"",VLOOKUP(A41,TableHandbook[],5,FALSE)),"")</f>
        <v/>
      </c>
      <c r="H41" s="146" t="str">
        <f>IFERROR(VLOOKUP($A41,TableHandbook[],H$2,FALSE),"")</f>
        <v/>
      </c>
      <c r="I41" s="147" t="str">
        <f>IFERROR(VLOOKUP($A41,TableHandbook[],I$2,FALSE),"")</f>
        <v/>
      </c>
      <c r="J41" s="143" t="str">
        <f>IFERROR(VLOOKUP($A41,TableHandbook[],J$2,FALSE),"")</f>
        <v/>
      </c>
      <c r="K41" s="148" t="str">
        <f>IFERROR(VLOOKUP($A41,TableHandbook[],K$2,FALSE),"")</f>
        <v/>
      </c>
      <c r="L41" s="24"/>
      <c r="M41" s="149">
        <v>17</v>
      </c>
    </row>
    <row r="42" spans="1:15" x14ac:dyDescent="0.25">
      <c r="A42" s="189" t="str">
        <f t="shared" si="5"/>
        <v/>
      </c>
      <c r="B42" s="190" t="str">
        <f>IFERROR(IF(VLOOKUP(A42,TableHandbook[],2,FALSE)=0,"",VLOOKUP(A42,TableHandbook[],2,FALSE)),"")</f>
        <v/>
      </c>
      <c r="C42" s="190"/>
      <c r="D42" s="191" t="str">
        <f>IFERROR(VLOOKUP(A42,TableHandbook[],4,FALSE),"")</f>
        <v/>
      </c>
      <c r="E42" s="192"/>
      <c r="F42" s="193" t="str">
        <f>IFERROR(IF(VLOOKUP(A42,TableHandbook[],6,FALSE)=0,"",VLOOKUP(A42,TableHandbook[],6,FALSE)),"")</f>
        <v/>
      </c>
      <c r="G42" s="192" t="str">
        <f>IFERROR(IF(VLOOKUP(A42,TableHandbook[],5,FALSE)=0,"",VLOOKUP(A42,TableHandbook[],5,FALSE)),"")</f>
        <v/>
      </c>
      <c r="H42" s="146" t="str">
        <f>IFERROR(VLOOKUP($A42,TableHandbook[],H$2,FALSE),"")</f>
        <v/>
      </c>
      <c r="I42" s="147" t="str">
        <f>IFERROR(VLOOKUP($A42,TableHandbook[],I$2,FALSE),"")</f>
        <v/>
      </c>
      <c r="J42" s="143" t="str">
        <f>IFERROR(VLOOKUP($A42,TableHandbook[],J$2,FALSE),"")</f>
        <v/>
      </c>
      <c r="K42" s="148" t="str">
        <f>IFERROR(VLOOKUP($A42,TableHandbook[],K$2,FALSE),"")</f>
        <v/>
      </c>
      <c r="L42" s="24"/>
      <c r="M42" s="149">
        <v>18</v>
      </c>
    </row>
    <row r="43" spans="1:15" x14ac:dyDescent="0.25">
      <c r="A43" s="189" t="str">
        <f t="shared" si="5"/>
        <v/>
      </c>
      <c r="B43" s="190" t="str">
        <f>IFERROR(IF(VLOOKUP(A43,TableHandbook[],2,FALSE)=0,"",VLOOKUP(A43,TableHandbook[],2,FALSE)),"")</f>
        <v/>
      </c>
      <c r="C43" s="190"/>
      <c r="D43" s="191" t="str">
        <f>IFERROR(VLOOKUP(A43,TableHandbook[],4,FALSE),"")</f>
        <v/>
      </c>
      <c r="E43" s="192"/>
      <c r="F43" s="193" t="str">
        <f>IFERROR(IF(VLOOKUP(A43,TableHandbook[],6,FALSE)=0,"",VLOOKUP(A43,TableHandbook[],6,FALSE)),"")</f>
        <v/>
      </c>
      <c r="G43" s="192" t="str">
        <f>IFERROR(IF(VLOOKUP(A43,TableHandbook[],5,FALSE)=0,"",VLOOKUP(A43,TableHandbook[],5,FALSE)),"")</f>
        <v/>
      </c>
      <c r="H43" s="146" t="str">
        <f>IFERROR(VLOOKUP($A43,TableHandbook[],H$2,FALSE),"")</f>
        <v/>
      </c>
      <c r="I43" s="147" t="str">
        <f>IFERROR(VLOOKUP($A43,TableHandbook[],I$2,FALSE),"")</f>
        <v/>
      </c>
      <c r="J43" s="143" t="str">
        <f>IFERROR(VLOOKUP($A43,TableHandbook[],J$2,FALSE),"")</f>
        <v/>
      </c>
      <c r="K43" s="148" t="str">
        <f>IFERROR(VLOOKUP($A43,TableHandbook[],K$2,FALSE),"")</f>
        <v/>
      </c>
      <c r="L43" s="24"/>
      <c r="M43" s="149">
        <v>19</v>
      </c>
    </row>
    <row r="44" spans="1:15" ht="32.25" customHeight="1" x14ac:dyDescent="0.25">
      <c r="A44" s="194" t="s">
        <v>28</v>
      </c>
      <c r="B44" s="194"/>
      <c r="C44" s="194"/>
      <c r="D44" s="194"/>
      <c r="E44" s="194"/>
      <c r="F44" s="194"/>
      <c r="G44" s="194"/>
      <c r="H44" s="194"/>
      <c r="I44" s="194"/>
      <c r="J44" s="194"/>
      <c r="K44" s="194"/>
      <c r="L44" s="194"/>
    </row>
    <row r="45" spans="1:15" s="196" customFormat="1" ht="24.95" customHeight="1" x14ac:dyDescent="0.3">
      <c r="A45" s="57" t="s">
        <v>29</v>
      </c>
      <c r="B45" s="57"/>
      <c r="C45" s="57"/>
      <c r="D45" s="58"/>
      <c r="E45" s="58"/>
      <c r="F45" s="58"/>
      <c r="G45" s="58"/>
      <c r="H45" s="58"/>
      <c r="I45" s="58"/>
      <c r="J45" s="58"/>
      <c r="K45" s="58"/>
      <c r="L45" s="58"/>
      <c r="M45" s="195"/>
      <c r="N45" s="195"/>
      <c r="O45" s="195"/>
    </row>
    <row r="46" spans="1:15" ht="15" customHeight="1" x14ac:dyDescent="0.25">
      <c r="A46" s="197" t="s">
        <v>30</v>
      </c>
      <c r="B46" s="197"/>
      <c r="C46" s="197"/>
      <c r="D46" s="197"/>
      <c r="E46" s="198"/>
      <c r="F46" s="173"/>
      <c r="G46" s="199"/>
      <c r="H46" s="199"/>
      <c r="I46" s="199"/>
      <c r="J46" s="199"/>
      <c r="K46" s="199"/>
      <c r="L46" s="199" t="s">
        <v>31</v>
      </c>
    </row>
  </sheetData>
  <sheetProtection algorithmName="SHA-512" hashValue="9rbKDmddYM1FGJ3gwFqW/cLb7dCFl2IvTRtfvLlmbKcMaa/HH5sTouBnqOh0YAlc6gqjpby9A4mQUyShhaDO6A==" saltValue="rHTz0OjoO2dbQpLQ+4TDDQ==" spinCount="100000" sheet="1" objects="1" scenarios="1" formatCells="0"/>
  <mergeCells count="2">
    <mergeCell ref="A3:D3"/>
    <mergeCell ref="A44:L44"/>
  </mergeCells>
  <conditionalFormatting sqref="A9:L22 A26:L43">
    <cfRule type="expression" dxfId="11" priority="2">
      <formula>$A9=""</formula>
    </cfRule>
  </conditionalFormatting>
  <conditionalFormatting sqref="A26:L43">
    <cfRule type="expression" dxfId="10" priority="7">
      <formula>LEFT($D26,5)="Study"</formula>
    </cfRule>
  </conditionalFormatting>
  <conditionalFormatting sqref="D5:D6">
    <cfRule type="containsText" dxfId="9" priority="3" operator="containsText" text="Choose">
      <formula>NOT(ISERROR(SEARCH("Choose",D5)))</formula>
    </cfRule>
  </conditionalFormatting>
  <conditionalFormatting sqref="H9:K22">
    <cfRule type="expression" dxfId="8" priority="1">
      <formula>$E9=LEFT(H$8,4)</formula>
    </cfRule>
  </conditionalFormatting>
  <dataValidations count="1">
    <dataValidation type="list" allowBlank="1" showInputMessage="1" showErrorMessage="1" sqref="L13" xr:uid="{00000000-0002-0000-0000-000000000000}"/>
  </dataValidations>
  <hyperlinks>
    <hyperlink ref="A45:L45" r:id="rId1" display="If you have any queries about your course, please contact Curtin Connect." xr:uid="{00000000-0004-0000-0000-000000000000}"/>
  </hyperlinks>
  <printOptions horizontalCentered="1"/>
  <pageMargins left="0.31496062992125984" right="0.31496062992125984" top="0.39370078740157483" bottom="0.39370078740157483" header="0.19685039370078741" footer="0.19685039370078741"/>
  <pageSetup paperSize="9" scale="64" orientation="portrait" r:id="rId2"/>
  <rowBreaks count="1" manualBreakCount="1">
    <brk id="22" max="11"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Unitsets!$A$11:$A$13</xm:f>
          </x14:formula1>
          <xm:sqref>D6</xm:sqref>
        </x14:dataValidation>
        <x14:dataValidation type="list" showInputMessage="1" showErrorMessage="1" xr:uid="{00000000-0002-0000-0000-000002000000}">
          <x14:formula1>
            <xm:f>Unitsets!$A$6:$A$8</xm:f>
          </x14:formula1>
          <xm:sqref>D5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T39"/>
  <sheetViews>
    <sheetView zoomScale="85" zoomScaleNormal="85" workbookViewId="0">
      <selection activeCell="B29" sqref="B29"/>
    </sheetView>
  </sheetViews>
  <sheetFormatPr defaultRowHeight="15.75" x14ac:dyDescent="0.25"/>
  <cols>
    <col min="1" max="1" width="65.875" style="10" bestFit="1" customWidth="1"/>
    <col min="2" max="2" width="11.375" style="6" bestFit="1" customWidth="1"/>
    <col min="3" max="3" width="12.75" style="6" bestFit="1" customWidth="1"/>
    <col min="4" max="4" width="17.375" style="6" bestFit="1" customWidth="1"/>
    <col min="5" max="5" width="14.875" style="6" bestFit="1" customWidth="1"/>
    <col min="6" max="6" width="19.125" style="6" bestFit="1" customWidth="1"/>
    <col min="7" max="7" width="19.375" style="6" bestFit="1" customWidth="1"/>
    <col min="8" max="8" width="16.625" style="6" bestFit="1" customWidth="1"/>
    <col min="9" max="9" width="13.125" style="6" customWidth="1"/>
    <col min="10" max="10" width="14.25" style="6" bestFit="1" customWidth="1"/>
    <col min="11" max="11" width="3.625" customWidth="1"/>
    <col min="12" max="12" width="9.875" bestFit="1" customWidth="1"/>
    <col min="13" max="13" width="14.625" customWidth="1"/>
    <col min="14" max="14" width="6" bestFit="1" customWidth="1"/>
    <col min="15" max="15" width="15" bestFit="1" customWidth="1"/>
    <col min="16" max="16" width="6" bestFit="1" customWidth="1"/>
    <col min="17" max="17" width="16" bestFit="1" customWidth="1"/>
    <col min="18" max="18" width="6.125" bestFit="1" customWidth="1"/>
    <col min="19" max="19" width="16.25" bestFit="1" customWidth="1"/>
    <col min="20" max="20" width="6.625" customWidth="1"/>
  </cols>
  <sheetData>
    <row r="1" spans="1:20" x14ac:dyDescent="0.25">
      <c r="A1" s="12" t="s">
        <v>32</v>
      </c>
      <c r="B1" s="13"/>
      <c r="C1" s="13"/>
      <c r="D1" s="13"/>
    </row>
    <row r="2" spans="1:20" x14ac:dyDescent="0.25">
      <c r="L2" s="19"/>
      <c r="M2" s="8"/>
      <c r="N2" s="8"/>
      <c r="O2" s="8"/>
      <c r="P2" s="8"/>
      <c r="Q2" s="8"/>
      <c r="R2" s="9"/>
      <c r="S2" s="8"/>
      <c r="T2" s="9"/>
    </row>
    <row r="3" spans="1:20" x14ac:dyDescent="0.25">
      <c r="J3" s="56" t="s">
        <v>33</v>
      </c>
      <c r="K3" s="1">
        <v>1</v>
      </c>
      <c r="L3" s="77"/>
      <c r="M3" s="78" t="s">
        <v>34</v>
      </c>
      <c r="N3" s="77"/>
      <c r="O3" s="78" t="s">
        <v>35</v>
      </c>
      <c r="P3" s="77"/>
      <c r="Q3" s="79" t="s">
        <v>36</v>
      </c>
      <c r="R3" s="28"/>
      <c r="S3" s="29" t="s">
        <v>37</v>
      </c>
      <c r="T3" s="20"/>
    </row>
    <row r="4" spans="1:20" x14ac:dyDescent="0.25">
      <c r="K4" s="16">
        <v>2</v>
      </c>
      <c r="L4" s="32" t="s">
        <v>38</v>
      </c>
      <c r="M4" s="45" t="s">
        <v>39</v>
      </c>
      <c r="N4" s="32" t="s">
        <v>40</v>
      </c>
      <c r="O4" s="45" t="s">
        <v>39</v>
      </c>
      <c r="P4" s="32" t="s">
        <v>38</v>
      </c>
      <c r="Q4" s="44" t="s">
        <v>41</v>
      </c>
      <c r="R4" s="80" t="s">
        <v>40</v>
      </c>
      <c r="S4" s="45" t="s">
        <v>42</v>
      </c>
      <c r="T4" s="1"/>
    </row>
    <row r="5" spans="1:20" x14ac:dyDescent="0.25">
      <c r="K5" s="16">
        <v>3</v>
      </c>
      <c r="L5" s="25" t="s">
        <v>38</v>
      </c>
      <c r="M5" s="46" t="s">
        <v>43</v>
      </c>
      <c r="N5" s="25" t="s">
        <v>40</v>
      </c>
      <c r="O5" s="46" t="s">
        <v>43</v>
      </c>
      <c r="P5" s="25" t="s">
        <v>38</v>
      </c>
      <c r="Q5" s="2" t="s">
        <v>44</v>
      </c>
      <c r="R5" s="27" t="s">
        <v>40</v>
      </c>
      <c r="S5" s="46" t="s">
        <v>45</v>
      </c>
      <c r="T5" s="1"/>
    </row>
    <row r="6" spans="1:20" x14ac:dyDescent="0.25">
      <c r="A6" s="6" t="s">
        <v>11</v>
      </c>
      <c r="B6" s="10" t="s">
        <v>0</v>
      </c>
      <c r="C6" s="6" t="s">
        <v>46</v>
      </c>
      <c r="D6" s="6" t="s">
        <v>47</v>
      </c>
      <c r="E6" s="6" t="s">
        <v>48</v>
      </c>
      <c r="F6" s="6" t="s">
        <v>49</v>
      </c>
      <c r="G6" s="6" t="s">
        <v>50</v>
      </c>
      <c r="H6" s="6" t="s">
        <v>51</v>
      </c>
      <c r="K6" s="16">
        <v>4</v>
      </c>
      <c r="L6" s="25" t="s">
        <v>38</v>
      </c>
      <c r="M6" s="98" t="s">
        <v>52</v>
      </c>
      <c r="N6" s="25" t="s">
        <v>40</v>
      </c>
      <c r="O6" s="98" t="s">
        <v>53</v>
      </c>
      <c r="P6" s="25" t="s">
        <v>38</v>
      </c>
      <c r="Q6" s="2" t="s">
        <v>54</v>
      </c>
      <c r="R6" s="27" t="s">
        <v>40</v>
      </c>
      <c r="S6" s="46" t="s">
        <v>54</v>
      </c>
      <c r="T6" s="1"/>
    </row>
    <row r="7" spans="1:20" x14ac:dyDescent="0.25">
      <c r="A7" s="6" t="s">
        <v>55</v>
      </c>
      <c r="B7" s="89" t="s">
        <v>56</v>
      </c>
      <c r="C7" s="89" t="s">
        <v>57</v>
      </c>
      <c r="D7" s="90">
        <v>42736</v>
      </c>
      <c r="E7" s="89">
        <v>2</v>
      </c>
      <c r="F7" s="90">
        <v>42644</v>
      </c>
      <c r="G7" s="7" t="s">
        <v>58</v>
      </c>
      <c r="H7" s="89" t="s">
        <v>59</v>
      </c>
      <c r="I7" s="7"/>
      <c r="K7" s="16">
        <v>5</v>
      </c>
      <c r="L7" s="25" t="s">
        <v>38</v>
      </c>
      <c r="M7" s="98" t="s">
        <v>60</v>
      </c>
      <c r="N7" s="49" t="s">
        <v>40</v>
      </c>
      <c r="O7" s="98" t="s">
        <v>61</v>
      </c>
      <c r="P7" s="25" t="s">
        <v>38</v>
      </c>
      <c r="Q7" s="2" t="s">
        <v>62</v>
      </c>
      <c r="R7" s="27" t="s">
        <v>40</v>
      </c>
      <c r="S7" s="46" t="s">
        <v>63</v>
      </c>
      <c r="T7" s="1"/>
    </row>
    <row r="8" spans="1:20" x14ac:dyDescent="0.25">
      <c r="A8" s="6" t="s">
        <v>64</v>
      </c>
      <c r="B8" s="89" t="s">
        <v>65</v>
      </c>
      <c r="C8" s="89" t="s">
        <v>57</v>
      </c>
      <c r="D8" s="90">
        <v>44562</v>
      </c>
      <c r="E8" s="91">
        <v>4</v>
      </c>
      <c r="F8" s="92">
        <v>45474</v>
      </c>
      <c r="G8" s="7" t="s">
        <v>66</v>
      </c>
      <c r="H8" s="89" t="s">
        <v>59</v>
      </c>
      <c r="I8" s="7"/>
      <c r="K8" s="16">
        <v>6</v>
      </c>
      <c r="L8" s="47"/>
      <c r="M8" s="48"/>
      <c r="N8" s="47"/>
      <c r="O8" s="48"/>
      <c r="P8" s="26" t="s">
        <v>40</v>
      </c>
      <c r="Q8" s="30" t="s">
        <v>42</v>
      </c>
      <c r="R8" s="26" t="s">
        <v>38</v>
      </c>
      <c r="S8" s="48" t="s">
        <v>41</v>
      </c>
      <c r="T8" s="1"/>
    </row>
    <row r="9" spans="1:20" x14ac:dyDescent="0.25">
      <c r="K9" s="16">
        <v>7</v>
      </c>
      <c r="L9" s="25"/>
      <c r="M9" s="46"/>
      <c r="N9" s="25"/>
      <c r="O9" s="46"/>
      <c r="P9" s="27" t="s">
        <v>40</v>
      </c>
      <c r="Q9" s="2" t="s">
        <v>67</v>
      </c>
      <c r="R9" s="27" t="s">
        <v>38</v>
      </c>
      <c r="S9" s="46" t="s">
        <v>44</v>
      </c>
      <c r="T9" s="1"/>
    </row>
    <row r="10" spans="1:20" x14ac:dyDescent="0.25">
      <c r="K10" s="16">
        <v>8</v>
      </c>
      <c r="L10" s="25"/>
      <c r="M10" s="46"/>
      <c r="N10" s="25"/>
      <c r="O10" s="46"/>
      <c r="P10" s="27" t="s">
        <v>40</v>
      </c>
      <c r="Q10" s="2" t="s">
        <v>45</v>
      </c>
      <c r="R10" s="27" t="s">
        <v>38</v>
      </c>
      <c r="S10" s="81" t="s">
        <v>67</v>
      </c>
      <c r="T10" s="1"/>
    </row>
    <row r="11" spans="1:20" x14ac:dyDescent="0.25">
      <c r="A11" s="11" t="s">
        <v>14</v>
      </c>
      <c r="B11" s="14" t="s">
        <v>68</v>
      </c>
      <c r="C11" s="6" t="s">
        <v>69</v>
      </c>
      <c r="K11" s="16">
        <v>9</v>
      </c>
      <c r="L11" s="49"/>
      <c r="M11" s="50"/>
      <c r="N11" s="49"/>
      <c r="O11" s="50"/>
      <c r="P11" s="27" t="s">
        <v>40</v>
      </c>
      <c r="Q11" s="2" t="s">
        <v>63</v>
      </c>
      <c r="R11" s="27" t="s">
        <v>38</v>
      </c>
      <c r="S11" s="46" t="s">
        <v>62</v>
      </c>
      <c r="T11" s="1"/>
    </row>
    <row r="12" spans="1:20" x14ac:dyDescent="0.25">
      <c r="A12" s="6" t="s">
        <v>70</v>
      </c>
      <c r="B12" s="7" t="s">
        <v>71</v>
      </c>
      <c r="C12" s="7" t="s">
        <v>72</v>
      </c>
      <c r="K12" s="16">
        <v>10</v>
      </c>
      <c r="L12" s="25"/>
      <c r="M12" s="46"/>
      <c r="N12" s="25"/>
      <c r="O12" s="2"/>
      <c r="P12" s="32" t="s">
        <v>73</v>
      </c>
      <c r="Q12" s="44" t="s">
        <v>74</v>
      </c>
      <c r="R12" s="32" t="s">
        <v>75</v>
      </c>
      <c r="S12" s="45" t="s">
        <v>74</v>
      </c>
      <c r="T12" s="2"/>
    </row>
    <row r="13" spans="1:20" x14ac:dyDescent="0.25">
      <c r="A13" s="6" t="s">
        <v>76</v>
      </c>
      <c r="B13" s="7" t="s">
        <v>72</v>
      </c>
      <c r="C13" s="7" t="s">
        <v>71</v>
      </c>
      <c r="K13" s="16">
        <v>11</v>
      </c>
      <c r="L13" s="25"/>
      <c r="M13" s="46"/>
      <c r="N13" s="25"/>
      <c r="O13" s="2"/>
      <c r="P13" s="25" t="s">
        <v>73</v>
      </c>
      <c r="Q13" s="2" t="s">
        <v>77</v>
      </c>
      <c r="R13" s="25" t="s">
        <v>75</v>
      </c>
      <c r="S13" s="46" t="s">
        <v>77</v>
      </c>
      <c r="T13" s="2"/>
    </row>
    <row r="14" spans="1:20" x14ac:dyDescent="0.25">
      <c r="E14" s="15"/>
      <c r="F14" s="15"/>
      <c r="K14" s="16">
        <v>12</v>
      </c>
      <c r="L14" s="25"/>
      <c r="M14" s="46"/>
      <c r="N14" s="25"/>
      <c r="O14" s="2"/>
      <c r="P14" s="25" t="s">
        <v>73</v>
      </c>
      <c r="Q14" s="82" t="s">
        <v>78</v>
      </c>
      <c r="R14" s="25" t="s">
        <v>75</v>
      </c>
      <c r="S14" s="73" t="s">
        <v>78</v>
      </c>
      <c r="T14" s="2"/>
    </row>
    <row r="15" spans="1:20" x14ac:dyDescent="0.25">
      <c r="A15"/>
      <c r="B15"/>
      <c r="C15"/>
      <c r="K15" s="16">
        <v>13</v>
      </c>
      <c r="L15" s="51"/>
      <c r="M15" s="52"/>
      <c r="N15" s="51"/>
      <c r="O15" s="83"/>
      <c r="P15" s="51" t="s">
        <v>73</v>
      </c>
      <c r="Q15" s="75" t="s">
        <v>79</v>
      </c>
      <c r="R15" s="51" t="s">
        <v>75</v>
      </c>
      <c r="S15" s="74" t="s">
        <v>79</v>
      </c>
      <c r="T15" s="2"/>
    </row>
    <row r="16" spans="1:20" x14ac:dyDescent="0.25">
      <c r="A16"/>
      <c r="B16"/>
      <c r="C16"/>
      <c r="G16" s="15"/>
      <c r="H16" s="15"/>
      <c r="I16" s="15"/>
      <c r="M16" s="99" t="s">
        <v>80</v>
      </c>
      <c r="Q16" s="31" t="s">
        <v>81</v>
      </c>
      <c r="R16" s="2"/>
      <c r="S16" s="31" t="s">
        <v>81</v>
      </c>
      <c r="T16" s="2"/>
    </row>
    <row r="17" spans="1:20" x14ac:dyDescent="0.25">
      <c r="A17"/>
      <c r="B17"/>
      <c r="C17"/>
      <c r="E17" s="5"/>
      <c r="F17" s="5"/>
      <c r="M17" s="16"/>
      <c r="N17" s="16"/>
      <c r="O17" s="16"/>
      <c r="P17" s="16"/>
      <c r="Q17" s="16"/>
      <c r="R17" s="2"/>
      <c r="S17" s="1"/>
      <c r="T17" s="2"/>
    </row>
    <row r="18" spans="1:20" x14ac:dyDescent="0.25">
      <c r="A18"/>
      <c r="B18"/>
      <c r="C18"/>
      <c r="M18" s="16"/>
      <c r="N18" s="16"/>
      <c r="O18" s="16"/>
      <c r="P18" s="16"/>
      <c r="Q18" s="16"/>
      <c r="R18" s="2"/>
      <c r="S18" s="1"/>
      <c r="T18" s="2"/>
    </row>
    <row r="19" spans="1:20" ht="16.5" thickBot="1" x14ac:dyDescent="0.3">
      <c r="A19"/>
      <c r="B19"/>
      <c r="C19"/>
      <c r="M19" s="16"/>
      <c r="N19" s="16"/>
      <c r="O19" s="16"/>
      <c r="P19" s="16"/>
      <c r="Q19" s="16"/>
      <c r="R19" s="2"/>
      <c r="S19" s="1"/>
      <c r="T19" s="2"/>
    </row>
    <row r="20" spans="1:20" x14ac:dyDescent="0.25">
      <c r="A20" s="5" t="s">
        <v>82</v>
      </c>
      <c r="B20" s="93">
        <v>45555</v>
      </c>
      <c r="C20"/>
      <c r="D20"/>
      <c r="J20" s="56" t="s">
        <v>83</v>
      </c>
      <c r="K20" s="1">
        <v>1</v>
      </c>
      <c r="L20" s="63" t="s">
        <v>56</v>
      </c>
      <c r="M20" s="64" t="s">
        <v>65</v>
      </c>
      <c r="O20" s="16"/>
      <c r="P20" s="16"/>
      <c r="Q20" s="16"/>
      <c r="R20" s="2"/>
      <c r="S20" s="1"/>
      <c r="T20" s="2"/>
    </row>
    <row r="21" spans="1:20" x14ac:dyDescent="0.25">
      <c r="A21" s="5" t="s">
        <v>84</v>
      </c>
      <c r="B21" s="93">
        <v>45555</v>
      </c>
      <c r="C21"/>
      <c r="D21"/>
      <c r="K21" s="16">
        <v>2</v>
      </c>
      <c r="L21" s="65" t="s">
        <v>85</v>
      </c>
      <c r="M21" s="66" t="s">
        <v>63</v>
      </c>
      <c r="O21" s="16"/>
      <c r="P21" s="16"/>
      <c r="Q21" s="16"/>
      <c r="R21" s="2"/>
      <c r="S21" s="1"/>
      <c r="T21" s="2"/>
    </row>
    <row r="22" spans="1:20" x14ac:dyDescent="0.25">
      <c r="A22" s="5" t="s">
        <v>86</v>
      </c>
      <c r="B22" s="93">
        <v>45555</v>
      </c>
      <c r="C22"/>
      <c r="D22"/>
      <c r="K22" s="16">
        <v>3</v>
      </c>
      <c r="L22" s="65" t="s">
        <v>52</v>
      </c>
      <c r="M22" s="66" t="s">
        <v>87</v>
      </c>
      <c r="O22" s="16"/>
      <c r="P22" s="16"/>
      <c r="Q22" s="16"/>
      <c r="R22" s="2"/>
      <c r="S22" s="1"/>
      <c r="T22" s="2"/>
    </row>
    <row r="23" spans="1:20" x14ac:dyDescent="0.25">
      <c r="A23" s="5" t="s">
        <v>88</v>
      </c>
      <c r="B23" s="93">
        <v>45555</v>
      </c>
      <c r="D23"/>
      <c r="K23" s="16">
        <v>4</v>
      </c>
      <c r="L23" s="65" t="s">
        <v>53</v>
      </c>
      <c r="M23" s="67" t="s">
        <v>89</v>
      </c>
      <c r="O23" s="21"/>
      <c r="T23" s="2"/>
    </row>
    <row r="24" spans="1:20" x14ac:dyDescent="0.25">
      <c r="A24" s="5" t="s">
        <v>90</v>
      </c>
      <c r="B24" s="93">
        <v>45597</v>
      </c>
      <c r="D24"/>
      <c r="K24" s="16">
        <v>5</v>
      </c>
      <c r="L24" s="65" t="s">
        <v>91</v>
      </c>
      <c r="M24" s="66" t="s">
        <v>91</v>
      </c>
      <c r="T24" s="2"/>
    </row>
    <row r="25" spans="1:20" x14ac:dyDescent="0.25">
      <c r="A25" s="10" t="s">
        <v>92</v>
      </c>
      <c r="B25" s="93">
        <v>45597</v>
      </c>
      <c r="D25"/>
      <c r="K25" s="16">
        <v>6</v>
      </c>
      <c r="L25" s="65" t="s">
        <v>93</v>
      </c>
      <c r="M25" s="66" t="s">
        <v>62</v>
      </c>
      <c r="T25" s="2"/>
    </row>
    <row r="26" spans="1:20" x14ac:dyDescent="0.25">
      <c r="A26" s="10" t="s">
        <v>94</v>
      </c>
      <c r="B26" s="93">
        <v>45555</v>
      </c>
      <c r="D26"/>
      <c r="K26" s="16">
        <v>7</v>
      </c>
      <c r="L26" s="65" t="s">
        <v>60</v>
      </c>
      <c r="M26" s="66" t="s">
        <v>95</v>
      </c>
      <c r="T26" s="2"/>
    </row>
    <row r="27" spans="1:20" x14ac:dyDescent="0.25">
      <c r="A27" s="10" t="s">
        <v>96</v>
      </c>
      <c r="B27" s="93">
        <v>45555</v>
      </c>
      <c r="D27"/>
      <c r="K27" s="16">
        <v>8</v>
      </c>
      <c r="L27" s="65" t="s">
        <v>61</v>
      </c>
      <c r="M27" s="66" t="s">
        <v>97</v>
      </c>
      <c r="T27" s="6"/>
    </row>
    <row r="28" spans="1:20" x14ac:dyDescent="0.25">
      <c r="A28" s="10" t="s">
        <v>98</v>
      </c>
      <c r="B28" s="93">
        <v>45555</v>
      </c>
      <c r="D28"/>
      <c r="K28" s="16">
        <v>9</v>
      </c>
      <c r="L28" s="65"/>
      <c r="M28" s="66" t="s">
        <v>91</v>
      </c>
      <c r="T28" s="6"/>
    </row>
    <row r="29" spans="1:20" x14ac:dyDescent="0.25">
      <c r="A29" s="102" t="s">
        <v>99</v>
      </c>
      <c r="B29" s="93">
        <v>45597</v>
      </c>
      <c r="K29" s="16">
        <v>10</v>
      </c>
      <c r="L29" s="65"/>
      <c r="M29" s="66" t="s">
        <v>77</v>
      </c>
      <c r="T29" s="6"/>
    </row>
    <row r="30" spans="1:20" x14ac:dyDescent="0.25">
      <c r="K30" s="16">
        <v>11</v>
      </c>
      <c r="L30" s="65"/>
      <c r="M30" s="66" t="s">
        <v>100</v>
      </c>
    </row>
    <row r="31" spans="1:20" x14ac:dyDescent="0.25">
      <c r="K31" s="16">
        <v>12</v>
      </c>
      <c r="L31" s="65"/>
      <c r="M31" s="66" t="s">
        <v>101</v>
      </c>
    </row>
    <row r="32" spans="1:20" x14ac:dyDescent="0.25">
      <c r="K32" s="16">
        <v>13</v>
      </c>
      <c r="L32" s="65"/>
      <c r="M32" s="66" t="s">
        <v>102</v>
      </c>
      <c r="T32" s="6"/>
    </row>
    <row r="33" spans="11:13" x14ac:dyDescent="0.25">
      <c r="K33" s="16">
        <v>14</v>
      </c>
      <c r="L33" s="65"/>
      <c r="M33" s="67" t="s">
        <v>103</v>
      </c>
    </row>
    <row r="34" spans="11:13" ht="15.75" customHeight="1" x14ac:dyDescent="0.25">
      <c r="K34" s="16">
        <v>15</v>
      </c>
      <c r="L34" s="65"/>
      <c r="M34" s="66" t="s">
        <v>104</v>
      </c>
    </row>
    <row r="35" spans="11:13" x14ac:dyDescent="0.25">
      <c r="K35" s="16">
        <v>16</v>
      </c>
      <c r="L35" s="65"/>
      <c r="M35" s="66" t="s">
        <v>105</v>
      </c>
    </row>
    <row r="36" spans="11:13" ht="15.75" customHeight="1" x14ac:dyDescent="0.25">
      <c r="K36" s="16">
        <v>17</v>
      </c>
      <c r="L36" s="65"/>
      <c r="M36" s="66" t="s">
        <v>106</v>
      </c>
    </row>
    <row r="37" spans="11:13" ht="15.75" customHeight="1" x14ac:dyDescent="0.25">
      <c r="K37" s="16">
        <v>18</v>
      </c>
      <c r="L37" s="65"/>
      <c r="M37" s="66" t="s">
        <v>107</v>
      </c>
    </row>
    <row r="38" spans="11:13" ht="16.5" thickBot="1" x14ac:dyDescent="0.3">
      <c r="K38" s="16">
        <v>19</v>
      </c>
      <c r="L38" s="68"/>
      <c r="M38" s="69" t="s">
        <v>108</v>
      </c>
    </row>
    <row r="39" spans="11:13" x14ac:dyDescent="0.25">
      <c r="L39" s="70"/>
    </row>
  </sheetData>
  <pageMargins left="0.7" right="0.7" top="0.75" bottom="0.75" header="0.3" footer="0.3"/>
  <pageSetup paperSize="9" orientation="portrait" r:id="rId1"/>
  <legacyDrawing r:id="rId2"/>
  <tableParts count="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N78"/>
  <sheetViews>
    <sheetView zoomScale="85" zoomScaleNormal="85" workbookViewId="0">
      <selection activeCell="B29" sqref="B29"/>
    </sheetView>
  </sheetViews>
  <sheetFormatPr defaultRowHeight="15.75" x14ac:dyDescent="0.25"/>
  <cols>
    <col min="1" max="1" width="11.75" bestFit="1" customWidth="1"/>
    <col min="2" max="2" width="6.25" style="3" bestFit="1" customWidth="1"/>
    <col min="3" max="3" width="9.375" bestFit="1" customWidth="1"/>
    <col min="4" max="4" width="41.625" bestFit="1" customWidth="1"/>
    <col min="5" max="5" width="9.375" style="3" bestFit="1" customWidth="1"/>
    <col min="6" max="6" width="28" bestFit="1" customWidth="1"/>
    <col min="7" max="8" width="5.75" bestFit="1" customWidth="1"/>
    <col min="9" max="10" width="5.75" style="3" bestFit="1" customWidth="1"/>
    <col min="11" max="11" width="65.5" style="3" customWidth="1"/>
    <col min="12" max="12" width="6.25" style="3" bestFit="1" customWidth="1"/>
    <col min="13" max="13" width="6.25" bestFit="1" customWidth="1"/>
    <col min="14" max="14" width="12.375" bestFit="1" customWidth="1"/>
    <col min="15" max="15" width="13.75" bestFit="1" customWidth="1"/>
  </cols>
  <sheetData>
    <row r="1" spans="1:14" x14ac:dyDescent="0.25">
      <c r="A1" s="18">
        <f>COLUMN()</f>
        <v>1</v>
      </c>
      <c r="B1" s="18">
        <f>COLUMN()</f>
        <v>2</v>
      </c>
      <c r="C1" s="18">
        <f>COLUMN()</f>
        <v>3</v>
      </c>
      <c r="D1" s="18">
        <f>COLUMN()</f>
        <v>4</v>
      </c>
      <c r="E1" s="18">
        <f>COLUMN()</f>
        <v>5</v>
      </c>
      <c r="F1" s="18">
        <f>COLUMN()</f>
        <v>6</v>
      </c>
      <c r="G1" s="18">
        <f>COLUMN()</f>
        <v>7</v>
      </c>
      <c r="H1" s="18">
        <f>COLUMN()</f>
        <v>8</v>
      </c>
      <c r="I1" s="18">
        <f>COLUMN()</f>
        <v>9</v>
      </c>
      <c r="J1" s="18">
        <f>COLUMN()</f>
        <v>10</v>
      </c>
      <c r="K1" s="18">
        <f>COLUMN()</f>
        <v>11</v>
      </c>
      <c r="L1" s="18">
        <f>COLUMN()</f>
        <v>12</v>
      </c>
      <c r="M1" s="18">
        <f>COLUMN()</f>
        <v>13</v>
      </c>
    </row>
    <row r="2" spans="1:14" ht="69" x14ac:dyDescent="0.25">
      <c r="A2" s="10" t="s">
        <v>0</v>
      </c>
      <c r="B2" s="10" t="s">
        <v>1</v>
      </c>
      <c r="C2" s="10" t="s">
        <v>2</v>
      </c>
      <c r="D2" s="10" t="s">
        <v>109</v>
      </c>
      <c r="E2" s="10" t="s">
        <v>5</v>
      </c>
      <c r="F2" s="103" t="s">
        <v>110</v>
      </c>
      <c r="G2" s="87" t="s">
        <v>111</v>
      </c>
      <c r="H2" s="87" t="s">
        <v>112</v>
      </c>
      <c r="I2" s="87" t="s">
        <v>113</v>
      </c>
      <c r="J2" s="87" t="s">
        <v>114</v>
      </c>
      <c r="K2" s="10" t="s">
        <v>115</v>
      </c>
      <c r="L2" s="87" t="s">
        <v>56</v>
      </c>
      <c r="M2" s="87" t="s">
        <v>65</v>
      </c>
      <c r="N2" s="4"/>
    </row>
    <row r="3" spans="1:14" x14ac:dyDescent="0.25">
      <c r="A3" s="6" t="s">
        <v>79</v>
      </c>
      <c r="B3" s="7"/>
      <c r="C3" s="7"/>
      <c r="D3" s="6" t="s">
        <v>116</v>
      </c>
      <c r="E3" s="7"/>
      <c r="F3" s="54"/>
      <c r="G3" s="55" t="str">
        <f>IFERROR(IF(VLOOKUP(TableHandbook[[#This Row],[UDC]],TableAvailabilities[],2,FALSE)&gt;0,"Y",""),"")</f>
        <v/>
      </c>
      <c r="H3" s="55" t="str">
        <f>IFERROR(IF(VLOOKUP(TableHandbook[[#This Row],[UDC]],TableAvailabilities[],3,FALSE)&gt;0,"Y",""),"")</f>
        <v/>
      </c>
      <c r="I3" s="55" t="str">
        <f>IFERROR(IF(VLOOKUP(TableHandbook[[#This Row],[UDC]],TableAvailabilities[],4,FALSE)&gt;0,"Y",""),"")</f>
        <v/>
      </c>
      <c r="J3" s="55" t="str">
        <f>IFERROR(IF(VLOOKUP(TableHandbook[[#This Row],[UDC]],TableAvailabilities[],5,FALSE)&gt;0,"Y",""),"")</f>
        <v/>
      </c>
      <c r="K3" s="85"/>
      <c r="L3" s="86" t="str">
        <f>IFERROR(VLOOKUP(TableHandbook[[#This Row],[UDC]],TableGCDEVPLN[],7,FALSE),"")</f>
        <v/>
      </c>
      <c r="M3" s="86" t="str">
        <f>IFERROR(VLOOKUP(TableHandbook[[#This Row],[UDC]],TableMGURPLAN2[],7,FALSE),"")</f>
        <v/>
      </c>
      <c r="N3" s="4"/>
    </row>
    <row r="4" spans="1:14" x14ac:dyDescent="0.25">
      <c r="A4" s="6" t="s">
        <v>117</v>
      </c>
      <c r="B4" s="7"/>
      <c r="C4" s="7"/>
      <c r="D4" s="6" t="s">
        <v>118</v>
      </c>
      <c r="E4" s="7"/>
      <c r="F4" s="54"/>
      <c r="G4" s="55" t="str">
        <f>IFERROR(IF(VLOOKUP(TableHandbook[[#This Row],[UDC]],TableAvailabilities[],2,FALSE)&gt;0,"Y",""),"")</f>
        <v/>
      </c>
      <c r="H4" s="55" t="str">
        <f>IFERROR(IF(VLOOKUP(TableHandbook[[#This Row],[UDC]],TableAvailabilities[],3,FALSE)&gt;0,"Y",""),"")</f>
        <v/>
      </c>
      <c r="I4" s="55" t="str">
        <f>IFERROR(IF(VLOOKUP(TableHandbook[[#This Row],[UDC]],TableAvailabilities[],4,FALSE)&gt;0,"Y",""),"")</f>
        <v/>
      </c>
      <c r="J4" s="55" t="str">
        <f>IFERROR(IF(VLOOKUP(TableHandbook[[#This Row],[UDC]],TableAvailabilities[],5,FALSE)&gt;0,"Y",""),"")</f>
        <v/>
      </c>
      <c r="K4" s="85"/>
      <c r="L4" s="86" t="str">
        <f>IFERROR(VLOOKUP(TableHandbook[[#This Row],[UDC]],TableGCDEVPLN[],7,FALSE),"")</f>
        <v/>
      </c>
      <c r="M4" s="86" t="str">
        <f>IFERROR(VLOOKUP(TableHandbook[[#This Row],[UDC]],TableMGURPLAN2[],7,FALSE),"")</f>
        <v/>
      </c>
    </row>
    <row r="5" spans="1:14" x14ac:dyDescent="0.25">
      <c r="A5" s="6" t="s">
        <v>85</v>
      </c>
      <c r="B5" s="7"/>
      <c r="C5" s="7"/>
      <c r="D5" s="6" t="s">
        <v>119</v>
      </c>
      <c r="E5" s="7">
        <v>25</v>
      </c>
      <c r="F5" s="54" t="s">
        <v>120</v>
      </c>
      <c r="G5" s="55" t="str">
        <f>IFERROR(IF(VLOOKUP(TableHandbook[[#This Row],[UDC]],TableAvailabilities[],2,FALSE)&gt;0,"Y",""),"")</f>
        <v/>
      </c>
      <c r="H5" s="55" t="str">
        <f>IFERROR(IF(VLOOKUP(TableHandbook[[#This Row],[UDC]],TableAvailabilities[],3,FALSE)&gt;0,"Y",""),"")</f>
        <v/>
      </c>
      <c r="I5" s="55" t="str">
        <f>IFERROR(IF(VLOOKUP(TableHandbook[[#This Row],[UDC]],TableAvailabilities[],4,FALSE)&gt;0,"Y",""),"")</f>
        <v/>
      </c>
      <c r="J5" s="55" t="str">
        <f>IFERROR(IF(VLOOKUP(TableHandbook[[#This Row],[UDC]],TableAvailabilities[],5,FALSE)&gt;0,"Y",""),"")</f>
        <v/>
      </c>
      <c r="K5" s="85"/>
      <c r="L5" s="86" t="str">
        <f>IFERROR(VLOOKUP(TableHandbook[[#This Row],[UDC]],TableGCDEVPLN[],7,FALSE),"")</f>
        <v>AltCore</v>
      </c>
      <c r="M5" s="86" t="str">
        <f>IFERROR(VLOOKUP(TableHandbook[[#This Row],[UDC]],TableMGURPLAN2[],7,FALSE),"")</f>
        <v/>
      </c>
    </row>
    <row r="6" spans="1:14" x14ac:dyDescent="0.25">
      <c r="A6" s="6" t="s">
        <v>93</v>
      </c>
      <c r="B6" s="7"/>
      <c r="C6" s="7"/>
      <c r="D6" s="6" t="s">
        <v>121</v>
      </c>
      <c r="E6" s="7">
        <v>25</v>
      </c>
      <c r="F6" s="54" t="s">
        <v>120</v>
      </c>
      <c r="G6" s="55" t="str">
        <f>IFERROR(IF(VLOOKUP(TableHandbook[[#This Row],[UDC]],TableAvailabilities[],2,FALSE)&gt;0,"Y",""),"")</f>
        <v/>
      </c>
      <c r="H6" s="55" t="str">
        <f>IFERROR(IF(VLOOKUP(TableHandbook[[#This Row],[UDC]],TableAvailabilities[],3,FALSE)&gt;0,"Y",""),"")</f>
        <v/>
      </c>
      <c r="I6" s="55" t="str">
        <f>IFERROR(IF(VLOOKUP(TableHandbook[[#This Row],[UDC]],TableAvailabilities[],4,FALSE)&gt;0,"Y",""),"")</f>
        <v/>
      </c>
      <c r="J6" s="55" t="str">
        <f>IFERROR(IF(VLOOKUP(TableHandbook[[#This Row],[UDC]],TableAvailabilities[],5,FALSE)&gt;0,"Y",""),"")</f>
        <v/>
      </c>
      <c r="K6" s="85"/>
      <c r="L6" s="86" t="str">
        <f>IFERROR(VLOOKUP(TableHandbook[[#This Row],[UDC]],TableGCDEVPLN[],7,FALSE),"")</f>
        <v>AltCore</v>
      </c>
      <c r="M6" s="86" t="str">
        <f>IFERROR(VLOOKUP(TableHandbook[[#This Row],[UDC]],TableMGURPLAN2[],7,FALSE),"")</f>
        <v/>
      </c>
    </row>
    <row r="7" spans="1:14" x14ac:dyDescent="0.25">
      <c r="A7" s="6" t="s">
        <v>63</v>
      </c>
      <c r="B7" s="7"/>
      <c r="C7" s="7"/>
      <c r="D7" s="6" t="s">
        <v>122</v>
      </c>
      <c r="E7" s="7">
        <v>25</v>
      </c>
      <c r="F7" s="54" t="s">
        <v>120</v>
      </c>
      <c r="G7" s="55" t="str">
        <f>IFERROR(IF(VLOOKUP(TableHandbook[[#This Row],[UDC]],TableAvailabilities[],2,FALSE)&gt;0,"Y",""),"")</f>
        <v/>
      </c>
      <c r="H7" s="55" t="str">
        <f>IFERROR(IF(VLOOKUP(TableHandbook[[#This Row],[UDC]],TableAvailabilities[],3,FALSE)&gt;0,"Y",""),"")</f>
        <v/>
      </c>
      <c r="I7" s="55" t="str">
        <f>IFERROR(IF(VLOOKUP(TableHandbook[[#This Row],[UDC]],TableAvailabilities[],4,FALSE)&gt;0,"Y",""),"")</f>
        <v/>
      </c>
      <c r="J7" s="55" t="str">
        <f>IFERROR(IF(VLOOKUP(TableHandbook[[#This Row],[UDC]],TableAvailabilities[],5,FALSE)&gt;0,"Y",""),"")</f>
        <v/>
      </c>
      <c r="K7" s="85"/>
      <c r="L7" s="86" t="str">
        <f>IFERROR(VLOOKUP(TableHandbook[[#This Row],[UDC]],TableGCDEVPLN[],7,FALSE),"")</f>
        <v/>
      </c>
      <c r="M7" s="86" t="str">
        <f>IFERROR(VLOOKUP(TableHandbook[[#This Row],[UDC]],TableMGURPLAN2[],7,FALSE),"")</f>
        <v>AltCore</v>
      </c>
    </row>
    <row r="8" spans="1:14" x14ac:dyDescent="0.25">
      <c r="A8" s="6" t="s">
        <v>62</v>
      </c>
      <c r="B8" s="7"/>
      <c r="C8" s="7"/>
      <c r="D8" s="6" t="s">
        <v>123</v>
      </c>
      <c r="E8" s="7">
        <v>25</v>
      </c>
      <c r="F8" s="54" t="s">
        <v>120</v>
      </c>
      <c r="G8" s="55" t="str">
        <f>IFERROR(IF(VLOOKUP(TableHandbook[[#This Row],[UDC]],TableAvailabilities[],2,FALSE)&gt;0,"Y",""),"")</f>
        <v/>
      </c>
      <c r="H8" s="55" t="str">
        <f>IFERROR(IF(VLOOKUP(TableHandbook[[#This Row],[UDC]],TableAvailabilities[],3,FALSE)&gt;0,"Y",""),"")</f>
        <v/>
      </c>
      <c r="I8" s="55" t="str">
        <f>IFERROR(IF(VLOOKUP(TableHandbook[[#This Row],[UDC]],TableAvailabilities[],4,FALSE)&gt;0,"Y",""),"")</f>
        <v/>
      </c>
      <c r="J8" s="55" t="str">
        <f>IFERROR(IF(VLOOKUP(TableHandbook[[#This Row],[UDC]],TableAvailabilities[],5,FALSE)&gt;0,"Y",""),"")</f>
        <v/>
      </c>
      <c r="K8" s="85"/>
      <c r="L8" s="86" t="str">
        <f>IFERROR(VLOOKUP(TableHandbook[[#This Row],[UDC]],TableGCDEVPLN[],7,FALSE),"")</f>
        <v/>
      </c>
      <c r="M8" s="86" t="str">
        <f>IFERROR(VLOOKUP(TableHandbook[[#This Row],[UDC]],TableMGURPLAN2[],7,FALSE),"")</f>
        <v>AltCore</v>
      </c>
    </row>
    <row r="9" spans="1:14" x14ac:dyDescent="0.25">
      <c r="A9" s="6" t="s">
        <v>52</v>
      </c>
      <c r="B9" s="7">
        <v>1</v>
      </c>
      <c r="C9" s="7"/>
      <c r="D9" s="6" t="s">
        <v>124</v>
      </c>
      <c r="E9" s="7">
        <v>25</v>
      </c>
      <c r="F9" s="54" t="s">
        <v>125</v>
      </c>
      <c r="G9" s="55" t="str">
        <f>IFERROR(IF(VLOOKUP(TableHandbook[[#This Row],[UDC]],TableAvailabilities[],2,FALSE)&gt;0,"Y",""),"")</f>
        <v>Y</v>
      </c>
      <c r="H9" s="55" t="str">
        <f>IFERROR(IF(VLOOKUP(TableHandbook[[#This Row],[UDC]],TableAvailabilities[],3,FALSE)&gt;0,"Y",""),"")</f>
        <v/>
      </c>
      <c r="I9" s="55" t="str">
        <f>IFERROR(IF(VLOOKUP(TableHandbook[[#This Row],[UDC]],TableAvailabilities[],4,FALSE)&gt;0,"Y",""),"")</f>
        <v/>
      </c>
      <c r="J9" s="55" t="str">
        <f>IFERROR(IF(VLOOKUP(TableHandbook[[#This Row],[UDC]],TableAvailabilities[],5,FALSE)&gt;0,"Y",""),"")</f>
        <v/>
      </c>
      <c r="K9" s="85"/>
      <c r="L9" s="86" t="str">
        <f>IFERROR(VLOOKUP(TableHandbook[[#This Row],[UDC]],TableGCDEVPLN[],7,FALSE),"")</f>
        <v>AltCore</v>
      </c>
      <c r="M9" s="86" t="str">
        <f>IFERROR(VLOOKUP(TableHandbook[[#This Row],[UDC]],TableMGURPLAN2[],7,FALSE),"")</f>
        <v/>
      </c>
    </row>
    <row r="10" spans="1:14" x14ac:dyDescent="0.25">
      <c r="A10" s="6" t="s">
        <v>77</v>
      </c>
      <c r="B10" s="7"/>
      <c r="C10" s="7"/>
      <c r="D10" s="6" t="s">
        <v>126</v>
      </c>
      <c r="E10" s="7">
        <v>25</v>
      </c>
      <c r="F10" s="54" t="s">
        <v>120</v>
      </c>
      <c r="G10" s="55" t="str">
        <f>IFERROR(IF(VLOOKUP(TableHandbook[[#This Row],[UDC]],TableAvailabilities[],2,FALSE)&gt;0,"Y",""),"")</f>
        <v/>
      </c>
      <c r="H10" s="55" t="str">
        <f>IFERROR(IF(VLOOKUP(TableHandbook[[#This Row],[UDC]],TableAvailabilities[],3,FALSE)&gt;0,"Y",""),"")</f>
        <v/>
      </c>
      <c r="I10" s="55" t="str">
        <f>IFERROR(IF(VLOOKUP(TableHandbook[[#This Row],[UDC]],TableAvailabilities[],4,FALSE)&gt;0,"Y",""),"")</f>
        <v/>
      </c>
      <c r="J10" s="55" t="str">
        <f>IFERROR(IF(VLOOKUP(TableHandbook[[#This Row],[UDC]],TableAvailabilities[],5,FALSE)&gt;0,"Y",""),"")</f>
        <v/>
      </c>
      <c r="K10" s="85"/>
      <c r="L10" s="86" t="str">
        <f>IFERROR(VLOOKUP(TableHandbook[[#This Row],[UDC]],TableGCDEVPLN[],7,FALSE),"")</f>
        <v/>
      </c>
      <c r="M10" s="86" t="str">
        <f>IFERROR(VLOOKUP(TableHandbook[[#This Row],[UDC]],TableMGURPLAN2[],7,FALSE),"")</f>
        <v>Option</v>
      </c>
    </row>
    <row r="11" spans="1:14" x14ac:dyDescent="0.25">
      <c r="A11" s="6" t="s">
        <v>100</v>
      </c>
      <c r="B11" s="7">
        <v>1</v>
      </c>
      <c r="C11" s="7"/>
      <c r="D11" s="6" t="s">
        <v>127</v>
      </c>
      <c r="E11" s="7">
        <v>25</v>
      </c>
      <c r="F11" s="54" t="s">
        <v>125</v>
      </c>
      <c r="G11" s="55" t="str">
        <f>IFERROR(IF(VLOOKUP(TableHandbook[[#This Row],[UDC]],TableAvailabilities[],2,FALSE)&gt;0,"Y",""),"")</f>
        <v>Y</v>
      </c>
      <c r="H11" s="55" t="str">
        <f>IFERROR(IF(VLOOKUP(TableHandbook[[#This Row],[UDC]],TableAvailabilities[],3,FALSE)&gt;0,"Y",""),"")</f>
        <v>Y</v>
      </c>
      <c r="I11" s="55" t="str">
        <f>IFERROR(IF(VLOOKUP(TableHandbook[[#This Row],[UDC]],TableAvailabilities[],4,FALSE)&gt;0,"Y",""),"")</f>
        <v>Y</v>
      </c>
      <c r="J11" s="55" t="str">
        <f>IFERROR(IF(VLOOKUP(TableHandbook[[#This Row],[UDC]],TableAvailabilities[],5,FALSE)&gt;0,"Y",""),"")</f>
        <v>Y</v>
      </c>
      <c r="K11" s="85"/>
      <c r="L11" s="86" t="str">
        <f>IFERROR(VLOOKUP(TableHandbook[[#This Row],[UDC]],TableGCDEVPLN[],7,FALSE),"")</f>
        <v/>
      </c>
      <c r="M11" s="86" t="str">
        <f>IFERROR(VLOOKUP(TableHandbook[[#This Row],[UDC]],TableMGURPLAN2[],7,FALSE),"")</f>
        <v>Option</v>
      </c>
    </row>
    <row r="12" spans="1:14" x14ac:dyDescent="0.25">
      <c r="A12" s="6" t="s">
        <v>101</v>
      </c>
      <c r="B12" s="7">
        <v>2</v>
      </c>
      <c r="C12" s="7"/>
      <c r="D12" s="6" t="s">
        <v>128</v>
      </c>
      <c r="E12" s="7">
        <v>25</v>
      </c>
      <c r="F12" s="54" t="s">
        <v>125</v>
      </c>
      <c r="G12" s="55" t="str">
        <f>IFERROR(IF(VLOOKUP(TableHandbook[[#This Row],[UDC]],TableAvailabilities[],2,FALSE)&gt;0,"Y",""),"")</f>
        <v>Y</v>
      </c>
      <c r="H12" s="55" t="str">
        <f>IFERROR(IF(VLOOKUP(TableHandbook[[#This Row],[UDC]],TableAvailabilities[],3,FALSE)&gt;0,"Y",""),"")</f>
        <v>Y</v>
      </c>
      <c r="I12" s="55" t="str">
        <f>IFERROR(IF(VLOOKUP(TableHandbook[[#This Row],[UDC]],TableAvailabilities[],4,FALSE)&gt;0,"Y",""),"")</f>
        <v>Y</v>
      </c>
      <c r="J12" s="55" t="str">
        <f>IFERROR(IF(VLOOKUP(TableHandbook[[#This Row],[UDC]],TableAvailabilities[],5,FALSE)&gt;0,"Y",""),"")</f>
        <v>Y</v>
      </c>
      <c r="K12" s="85"/>
      <c r="L12" s="86" t="str">
        <f>IFERROR(VLOOKUP(TableHandbook[[#This Row],[UDC]],TableGCDEVPLN[],7,FALSE),"")</f>
        <v/>
      </c>
      <c r="M12" s="86" t="str">
        <f>IFERROR(VLOOKUP(TableHandbook[[#This Row],[UDC]],TableMGURPLAN2[],7,FALSE),"")</f>
        <v>Option</v>
      </c>
    </row>
    <row r="13" spans="1:14" x14ac:dyDescent="0.25">
      <c r="A13" s="6" t="s">
        <v>102</v>
      </c>
      <c r="B13" s="7">
        <v>1</v>
      </c>
      <c r="C13" s="7"/>
      <c r="D13" s="6" t="s">
        <v>129</v>
      </c>
      <c r="E13" s="7">
        <v>25</v>
      </c>
      <c r="F13" s="104" t="s">
        <v>130</v>
      </c>
      <c r="G13" s="55" t="str">
        <f>IFERROR(IF(VLOOKUP(TableHandbook[[#This Row],[UDC]],TableAvailabilities[],2,FALSE)&gt;0,"Y",""),"")</f>
        <v>Y</v>
      </c>
      <c r="H13" s="55" t="str">
        <f>IFERROR(IF(VLOOKUP(TableHandbook[[#This Row],[UDC]],TableAvailabilities[],3,FALSE)&gt;0,"Y",""),"")</f>
        <v>Y</v>
      </c>
      <c r="I13" s="55" t="str">
        <f>IFERROR(IF(VLOOKUP(TableHandbook[[#This Row],[UDC]],TableAvailabilities[],4,FALSE)&gt;0,"Y",""),"")</f>
        <v>Y</v>
      </c>
      <c r="J13" s="55" t="str">
        <f>IFERROR(IF(VLOOKUP(TableHandbook[[#This Row],[UDC]],TableAvailabilities[],5,FALSE)&gt;0,"Y",""),"")</f>
        <v>Y</v>
      </c>
      <c r="K13" s="85" t="s">
        <v>131</v>
      </c>
      <c r="L13" s="86" t="str">
        <f>IFERROR(VLOOKUP(TableHandbook[[#This Row],[UDC]],TableGCDEVPLN[],7,FALSE),"")</f>
        <v/>
      </c>
      <c r="M13" s="86" t="str">
        <f>IFERROR(VLOOKUP(TableHandbook[[#This Row],[UDC]],TableMGURPLAN2[],7,FALSE),"")</f>
        <v>Option</v>
      </c>
    </row>
    <row r="14" spans="1:14" x14ac:dyDescent="0.25">
      <c r="A14" s="6" t="s">
        <v>103</v>
      </c>
      <c r="B14" s="7">
        <v>1</v>
      </c>
      <c r="C14" s="7"/>
      <c r="D14" s="6" t="s">
        <v>132</v>
      </c>
      <c r="E14" s="7">
        <v>25</v>
      </c>
      <c r="F14" s="54" t="s">
        <v>125</v>
      </c>
      <c r="G14" s="55" t="str">
        <f>IFERROR(IF(VLOOKUP(TableHandbook[[#This Row],[UDC]],TableAvailabilities[],2,FALSE)&gt;0,"Y",""),"")</f>
        <v>Y</v>
      </c>
      <c r="H14" s="55" t="str">
        <f>IFERROR(IF(VLOOKUP(TableHandbook[[#This Row],[UDC]],TableAvailabilities[],3,FALSE)&gt;0,"Y",""),"")</f>
        <v>Y</v>
      </c>
      <c r="I14" s="55" t="str">
        <f>IFERROR(IF(VLOOKUP(TableHandbook[[#This Row],[UDC]],TableAvailabilities[],4,FALSE)&gt;0,"Y",""),"")</f>
        <v>Y</v>
      </c>
      <c r="J14" s="55" t="str">
        <f>IFERROR(IF(VLOOKUP(TableHandbook[[#This Row],[UDC]],TableAvailabilities[],5,FALSE)&gt;0,"Y",""),"")</f>
        <v>Y</v>
      </c>
      <c r="K14" s="85"/>
      <c r="L14" s="86" t="str">
        <f>IFERROR(VLOOKUP(TableHandbook[[#This Row],[UDC]],TableGCDEVPLN[],7,FALSE),"")</f>
        <v/>
      </c>
      <c r="M14" s="86" t="str">
        <f>IFERROR(VLOOKUP(TableHandbook[[#This Row],[UDC]],TableMGURPLAN2[],7,FALSE),"")</f>
        <v>Option</v>
      </c>
    </row>
    <row r="15" spans="1:14" x14ac:dyDescent="0.25">
      <c r="A15" s="6" t="s">
        <v>104</v>
      </c>
      <c r="B15" s="7">
        <v>2</v>
      </c>
      <c r="C15" s="7"/>
      <c r="D15" s="6" t="s">
        <v>133</v>
      </c>
      <c r="E15" s="7">
        <v>25</v>
      </c>
      <c r="F15" s="54" t="s">
        <v>125</v>
      </c>
      <c r="G15" s="55" t="str">
        <f>IFERROR(IF(VLOOKUP(TableHandbook[[#This Row],[UDC]],TableAvailabilities[],2,FALSE)&gt;0,"Y",""),"")</f>
        <v>Y</v>
      </c>
      <c r="H15" s="55" t="str">
        <f>IFERROR(IF(VLOOKUP(TableHandbook[[#This Row],[UDC]],TableAvailabilities[],3,FALSE)&gt;0,"Y",""),"")</f>
        <v>Y</v>
      </c>
      <c r="I15" s="55" t="str">
        <f>IFERROR(IF(VLOOKUP(TableHandbook[[#This Row],[UDC]],TableAvailabilities[],4,FALSE)&gt;0,"Y",""),"")</f>
        <v/>
      </c>
      <c r="J15" s="55" t="str">
        <f>IFERROR(IF(VLOOKUP(TableHandbook[[#This Row],[UDC]],TableAvailabilities[],5,FALSE)&gt;0,"Y",""),"")</f>
        <v/>
      </c>
      <c r="K15" s="85"/>
      <c r="L15" s="86" t="str">
        <f>IFERROR(VLOOKUP(TableHandbook[[#This Row],[UDC]],TableGCDEVPLN[],7,FALSE),"")</f>
        <v/>
      </c>
      <c r="M15" s="86" t="str">
        <f>IFERROR(VLOOKUP(TableHandbook[[#This Row],[UDC]],TableMGURPLAN2[],7,FALSE),"")</f>
        <v>Option</v>
      </c>
    </row>
    <row r="16" spans="1:14" x14ac:dyDescent="0.25">
      <c r="A16" s="6" t="s">
        <v>105</v>
      </c>
      <c r="B16" s="7">
        <v>1</v>
      </c>
      <c r="C16" s="7"/>
      <c r="D16" s="6" t="s">
        <v>134</v>
      </c>
      <c r="E16" s="7">
        <v>25</v>
      </c>
      <c r="F16" s="54" t="s">
        <v>125</v>
      </c>
      <c r="G16" s="55" t="str">
        <f>IFERROR(IF(VLOOKUP(TableHandbook[[#This Row],[UDC]],TableAvailabilities[],2,FALSE)&gt;0,"Y",""),"")</f>
        <v/>
      </c>
      <c r="H16" s="55" t="str">
        <f>IFERROR(IF(VLOOKUP(TableHandbook[[#This Row],[UDC]],TableAvailabilities[],3,FALSE)&gt;0,"Y",""),"")</f>
        <v/>
      </c>
      <c r="I16" s="55" t="str">
        <f>IFERROR(IF(VLOOKUP(TableHandbook[[#This Row],[UDC]],TableAvailabilities[],4,FALSE)&gt;0,"Y",""),"")</f>
        <v>Y</v>
      </c>
      <c r="J16" s="55" t="str">
        <f>IFERROR(IF(VLOOKUP(TableHandbook[[#This Row],[UDC]],TableAvailabilities[],5,FALSE)&gt;0,"Y",""),"")</f>
        <v>Y</v>
      </c>
      <c r="K16" s="85"/>
      <c r="L16" s="86" t="str">
        <f>IFERROR(VLOOKUP(TableHandbook[[#This Row],[UDC]],TableGCDEVPLN[],7,FALSE),"")</f>
        <v/>
      </c>
      <c r="M16" s="86" t="str">
        <f>IFERROR(VLOOKUP(TableHandbook[[#This Row],[UDC]],TableMGURPLAN2[],7,FALSE),"")</f>
        <v>Option</v>
      </c>
    </row>
    <row r="17" spans="1:13" x14ac:dyDescent="0.25">
      <c r="A17" s="6" t="s">
        <v>106</v>
      </c>
      <c r="B17" s="7">
        <v>2</v>
      </c>
      <c r="C17" s="7"/>
      <c r="D17" s="6" t="s">
        <v>135</v>
      </c>
      <c r="E17" s="7">
        <v>25</v>
      </c>
      <c r="F17" s="54" t="s">
        <v>125</v>
      </c>
      <c r="G17" s="55" t="str">
        <f>IFERROR(IF(VLOOKUP(TableHandbook[[#This Row],[UDC]],TableAvailabilities[],2,FALSE)&gt;0,"Y",""),"")</f>
        <v/>
      </c>
      <c r="H17" s="55" t="str">
        <f>IFERROR(IF(VLOOKUP(TableHandbook[[#This Row],[UDC]],TableAvailabilities[],3,FALSE)&gt;0,"Y",""),"")</f>
        <v/>
      </c>
      <c r="I17" s="55" t="str">
        <f>IFERROR(IF(VLOOKUP(TableHandbook[[#This Row],[UDC]],TableAvailabilities[],4,FALSE)&gt;0,"Y",""),"")</f>
        <v>Y</v>
      </c>
      <c r="J17" s="55" t="str">
        <f>IFERROR(IF(VLOOKUP(TableHandbook[[#This Row],[UDC]],TableAvailabilities[],5,FALSE)&gt;0,"Y",""),"")</f>
        <v>Y</v>
      </c>
      <c r="K17" s="85"/>
      <c r="L17" s="86" t="str">
        <f>IFERROR(VLOOKUP(TableHandbook[[#This Row],[UDC]],TableGCDEVPLN[],7,FALSE),"")</f>
        <v/>
      </c>
      <c r="M17" s="86" t="str">
        <f>IFERROR(VLOOKUP(TableHandbook[[#This Row],[UDC]],TableMGURPLAN2[],7,FALSE),"")</f>
        <v>Option</v>
      </c>
    </row>
    <row r="18" spans="1:13" x14ac:dyDescent="0.25">
      <c r="A18" s="6" t="s">
        <v>107</v>
      </c>
      <c r="B18" s="7">
        <v>1</v>
      </c>
      <c r="C18" s="7"/>
      <c r="D18" s="6" t="s">
        <v>136</v>
      </c>
      <c r="E18" s="7">
        <v>25</v>
      </c>
      <c r="F18" s="54" t="s">
        <v>125</v>
      </c>
      <c r="G18" s="55" t="str">
        <f>IFERROR(IF(VLOOKUP(TableHandbook[[#This Row],[UDC]],TableAvailabilities[],2,FALSE)&gt;0,"Y",""),"")</f>
        <v>Y</v>
      </c>
      <c r="H18" s="55" t="str">
        <f>IFERROR(IF(VLOOKUP(TableHandbook[[#This Row],[UDC]],TableAvailabilities[],3,FALSE)&gt;0,"Y",""),"")</f>
        <v>Y</v>
      </c>
      <c r="I18" s="55" t="str">
        <f>IFERROR(IF(VLOOKUP(TableHandbook[[#This Row],[UDC]],TableAvailabilities[],4,FALSE)&gt;0,"Y",""),"")</f>
        <v/>
      </c>
      <c r="J18" s="55" t="str">
        <f>IFERROR(IF(VLOOKUP(TableHandbook[[#This Row],[UDC]],TableAvailabilities[],5,FALSE)&gt;0,"Y",""),"")</f>
        <v/>
      </c>
      <c r="K18" s="85"/>
      <c r="L18" s="86" t="str">
        <f>IFERROR(VLOOKUP(TableHandbook[[#This Row],[UDC]],TableGCDEVPLN[],7,FALSE),"")</f>
        <v/>
      </c>
      <c r="M18" s="86" t="str">
        <f>IFERROR(VLOOKUP(TableHandbook[[#This Row],[UDC]],TableMGURPLAN2[],7,FALSE),"")</f>
        <v>Option</v>
      </c>
    </row>
    <row r="19" spans="1:13" x14ac:dyDescent="0.25">
      <c r="A19" s="6" t="s">
        <v>108</v>
      </c>
      <c r="B19" s="7">
        <v>1</v>
      </c>
      <c r="C19" s="7"/>
      <c r="D19" s="6" t="s">
        <v>137</v>
      </c>
      <c r="E19" s="7">
        <v>25</v>
      </c>
      <c r="F19" s="54" t="s">
        <v>125</v>
      </c>
      <c r="G19" s="55" t="str">
        <f>IFERROR(IF(VLOOKUP(TableHandbook[[#This Row],[UDC]],TableAvailabilities[],2,FALSE)&gt;0,"Y",""),"")</f>
        <v>Y</v>
      </c>
      <c r="H19" s="55" t="str">
        <f>IFERROR(IF(VLOOKUP(TableHandbook[[#This Row],[UDC]],TableAvailabilities[],3,FALSE)&gt;0,"Y",""),"")</f>
        <v>Y</v>
      </c>
      <c r="I19" s="55" t="str">
        <f>IFERROR(IF(VLOOKUP(TableHandbook[[#This Row],[UDC]],TableAvailabilities[],4,FALSE)&gt;0,"Y",""),"")</f>
        <v/>
      </c>
      <c r="J19" s="55" t="str">
        <f>IFERROR(IF(VLOOKUP(TableHandbook[[#This Row],[UDC]],TableAvailabilities[],5,FALSE)&gt;0,"Y",""),"")</f>
        <v/>
      </c>
      <c r="K19" s="85"/>
      <c r="L19" s="86" t="str">
        <f>IFERROR(VLOOKUP(TableHandbook[[#This Row],[UDC]],TableGCDEVPLN[],7,FALSE),"")</f>
        <v/>
      </c>
      <c r="M19" s="86" t="str">
        <f>IFERROR(VLOOKUP(TableHandbook[[#This Row],[UDC]],TableMGURPLAN2[],7,FALSE),"")</f>
        <v>Option</v>
      </c>
    </row>
    <row r="20" spans="1:13" x14ac:dyDescent="0.25">
      <c r="A20" s="6" t="s">
        <v>87</v>
      </c>
      <c r="B20" s="7">
        <v>1</v>
      </c>
      <c r="C20" s="7"/>
      <c r="D20" s="6" t="s">
        <v>138</v>
      </c>
      <c r="E20" s="7">
        <v>25</v>
      </c>
      <c r="F20" s="54" t="s">
        <v>125</v>
      </c>
      <c r="G20" s="55" t="str">
        <f>IFERROR(IF(VLOOKUP(TableHandbook[[#This Row],[UDC]],TableAvailabilities[],2,FALSE)&gt;0,"Y",""),"")</f>
        <v/>
      </c>
      <c r="H20" s="55" t="str">
        <f>IFERROR(IF(VLOOKUP(TableHandbook[[#This Row],[UDC]],TableAvailabilities[],3,FALSE)&gt;0,"Y",""),"")</f>
        <v/>
      </c>
      <c r="I20" s="55" t="str">
        <f>IFERROR(IF(VLOOKUP(TableHandbook[[#This Row],[UDC]],TableAvailabilities[],4,FALSE)&gt;0,"Y",""),"")</f>
        <v>Y</v>
      </c>
      <c r="J20" s="55" t="str">
        <f>IFERROR(IF(VLOOKUP(TableHandbook[[#This Row],[UDC]],TableAvailabilities[],5,FALSE)&gt;0,"Y",""),"")</f>
        <v/>
      </c>
      <c r="K20" s="85"/>
      <c r="L20" s="86" t="str">
        <f>IFERROR(VLOOKUP(TableHandbook[[#This Row],[UDC]],TableGCDEVPLN[],7,FALSE),"")</f>
        <v/>
      </c>
      <c r="M20" s="86" t="str">
        <f>IFERROR(VLOOKUP(TableHandbook[[#This Row],[UDC]],TableMGURPLAN2[],7,FALSE),"")</f>
        <v>AltCore</v>
      </c>
    </row>
    <row r="21" spans="1:13" x14ac:dyDescent="0.25">
      <c r="A21" s="6" t="s">
        <v>95</v>
      </c>
      <c r="B21" s="7">
        <v>1</v>
      </c>
      <c r="C21" s="7"/>
      <c r="D21" s="6" t="s">
        <v>139</v>
      </c>
      <c r="E21" s="7">
        <v>25</v>
      </c>
      <c r="F21" s="104" t="s">
        <v>140</v>
      </c>
      <c r="G21" s="55" t="str">
        <f>IFERROR(IF(VLOOKUP(TableHandbook[[#This Row],[UDC]],TableAvailabilities[],2,FALSE)&gt;0,"Y",""),"")</f>
        <v>Y</v>
      </c>
      <c r="H21" s="55" t="str">
        <f>IFERROR(IF(VLOOKUP(TableHandbook[[#This Row],[UDC]],TableAvailabilities[],3,FALSE)&gt;0,"Y",""),"")</f>
        <v/>
      </c>
      <c r="I21" s="55" t="str">
        <f>IFERROR(IF(VLOOKUP(TableHandbook[[#This Row],[UDC]],TableAvailabilities[],4,FALSE)&gt;0,"Y",""),"")</f>
        <v/>
      </c>
      <c r="J21" s="55" t="str">
        <f>IFERROR(IF(VLOOKUP(TableHandbook[[#This Row],[UDC]],TableAvailabilities[],5,FALSE)&gt;0,"Y",""),"")</f>
        <v/>
      </c>
      <c r="K21" s="85" t="s">
        <v>131</v>
      </c>
      <c r="L21" s="86" t="str">
        <f>IFERROR(VLOOKUP(TableHandbook[[#This Row],[UDC]],TableGCDEVPLN[],7,FALSE),"")</f>
        <v/>
      </c>
      <c r="M21" s="86" t="str">
        <f>IFERROR(VLOOKUP(TableHandbook[[#This Row],[UDC]],TableMGURPLAN2[],7,FALSE),"")</f>
        <v>AltCore</v>
      </c>
    </row>
    <row r="22" spans="1:13" ht="26.25" x14ac:dyDescent="0.25">
      <c r="A22" s="6" t="s">
        <v>89</v>
      </c>
      <c r="B22" s="7">
        <v>1</v>
      </c>
      <c r="C22" s="7"/>
      <c r="D22" s="6" t="s">
        <v>141</v>
      </c>
      <c r="E22" s="7">
        <v>25</v>
      </c>
      <c r="F22" s="104" t="s">
        <v>142</v>
      </c>
      <c r="G22" s="55" t="str">
        <f>IFERROR(IF(VLOOKUP(TableHandbook[[#This Row],[UDC]],TableAvailabilities[],2,FALSE)&gt;0,"Y",""),"")</f>
        <v/>
      </c>
      <c r="H22" s="55" t="str">
        <f>IFERROR(IF(VLOOKUP(TableHandbook[[#This Row],[UDC]],TableAvailabilities[],3,FALSE)&gt;0,"Y",""),"")</f>
        <v/>
      </c>
      <c r="I22" s="55" t="str">
        <f>IFERROR(IF(VLOOKUP(TableHandbook[[#This Row],[UDC]],TableAvailabilities[],4,FALSE)&gt;0,"Y",""),"")</f>
        <v>Y</v>
      </c>
      <c r="J22" s="55" t="str">
        <f>IFERROR(IF(VLOOKUP(TableHandbook[[#This Row],[UDC]],TableAvailabilities[],5,FALSE)&gt;0,"Y",""),"")</f>
        <v/>
      </c>
      <c r="K22" s="85" t="s">
        <v>143</v>
      </c>
      <c r="L22" s="86" t="str">
        <f>IFERROR(VLOOKUP(TableHandbook[[#This Row],[UDC]],TableGCDEVPLN[],7,FALSE),"")</f>
        <v/>
      </c>
      <c r="M22" s="86" t="str">
        <f>IFERROR(VLOOKUP(TableHandbook[[#This Row],[UDC]],TableMGURPLAN2[],7,FALSE),"")</f>
        <v>AltCore</v>
      </c>
    </row>
    <row r="23" spans="1:13" x14ac:dyDescent="0.25">
      <c r="A23" s="6" t="s">
        <v>45</v>
      </c>
      <c r="B23" s="7">
        <v>2</v>
      </c>
      <c r="C23" s="7"/>
      <c r="D23" s="6" t="s">
        <v>144</v>
      </c>
      <c r="E23" s="7">
        <v>25</v>
      </c>
      <c r="F23" s="104" t="s">
        <v>145</v>
      </c>
      <c r="G23" s="55" t="str">
        <f>IFERROR(IF(VLOOKUP(TableHandbook[[#This Row],[UDC]],TableAvailabilities[],2,FALSE)&gt;0,"Y",""),"")</f>
        <v/>
      </c>
      <c r="H23" s="55" t="str">
        <f>IFERROR(IF(VLOOKUP(TableHandbook[[#This Row],[UDC]],TableAvailabilities[],3,FALSE)&gt;0,"Y",""),"")</f>
        <v/>
      </c>
      <c r="I23" s="55" t="str">
        <f>IFERROR(IF(VLOOKUP(TableHandbook[[#This Row],[UDC]],TableAvailabilities[],4,FALSE)&gt;0,"Y",""),"")</f>
        <v>Y</v>
      </c>
      <c r="J23" s="55" t="str">
        <f>IFERROR(IF(VLOOKUP(TableHandbook[[#This Row],[UDC]],TableAvailabilities[],5,FALSE)&gt;0,"Y",""),"")</f>
        <v/>
      </c>
      <c r="K23" s="85" t="s">
        <v>131</v>
      </c>
      <c r="L23" s="86" t="str">
        <f>IFERROR(VLOOKUP(TableHandbook[[#This Row],[UDC]],TableGCDEVPLN[],7,FALSE),"")</f>
        <v/>
      </c>
      <c r="M23" s="86" t="str">
        <f>IFERROR(VLOOKUP(TableHandbook[[#This Row],[UDC]],TableMGURPLAN2[],7,FALSE),"")</f>
        <v>Core</v>
      </c>
    </row>
    <row r="24" spans="1:13" x14ac:dyDescent="0.25">
      <c r="A24" s="6" t="s">
        <v>97</v>
      </c>
      <c r="B24" s="7">
        <v>1</v>
      </c>
      <c r="C24" s="7"/>
      <c r="D24" s="6" t="s">
        <v>146</v>
      </c>
      <c r="E24" s="7">
        <v>25</v>
      </c>
      <c r="F24" s="104" t="s">
        <v>147</v>
      </c>
      <c r="G24" s="55" t="str">
        <f>IFERROR(IF(VLOOKUP(TableHandbook[[#This Row],[UDC]],TableAvailabilities[],2,FALSE)&gt;0,"Y",""),"")</f>
        <v>Y</v>
      </c>
      <c r="H24" s="55" t="str">
        <f>IFERROR(IF(VLOOKUP(TableHandbook[[#This Row],[UDC]],TableAvailabilities[],3,FALSE)&gt;0,"Y",""),"")</f>
        <v/>
      </c>
      <c r="I24" s="55" t="str">
        <f>IFERROR(IF(VLOOKUP(TableHandbook[[#This Row],[UDC]],TableAvailabilities[],4,FALSE)&gt;0,"Y",""),"")</f>
        <v/>
      </c>
      <c r="J24" s="55" t="str">
        <f>IFERROR(IF(VLOOKUP(TableHandbook[[#This Row],[UDC]],TableAvailabilities[],5,FALSE)&gt;0,"Y",""),"")</f>
        <v/>
      </c>
      <c r="K24" s="85" t="s">
        <v>131</v>
      </c>
      <c r="L24" s="86" t="str">
        <f>IFERROR(VLOOKUP(TableHandbook[[#This Row],[UDC]],TableGCDEVPLN[],7,FALSE),"")</f>
        <v/>
      </c>
      <c r="M24" s="86" t="str">
        <f>IFERROR(VLOOKUP(TableHandbook[[#This Row],[UDC]],TableMGURPLAN2[],7,FALSE),"")</f>
        <v>AltCore</v>
      </c>
    </row>
    <row r="25" spans="1:13" x14ac:dyDescent="0.25">
      <c r="A25" s="6" t="s">
        <v>60</v>
      </c>
      <c r="B25" s="7">
        <v>1</v>
      </c>
      <c r="C25" s="7"/>
      <c r="D25" s="6" t="s">
        <v>148</v>
      </c>
      <c r="E25" s="7">
        <v>25</v>
      </c>
      <c r="F25" s="54" t="s">
        <v>125</v>
      </c>
      <c r="G25" s="55" t="str">
        <f>IFERROR(IF(VLOOKUP(TableHandbook[[#This Row],[UDC]],TableAvailabilities[],2,FALSE)&gt;0,"Y",""),"")</f>
        <v>Y</v>
      </c>
      <c r="H25" s="55" t="str">
        <f>IFERROR(IF(VLOOKUP(TableHandbook[[#This Row],[UDC]],TableAvailabilities[],3,FALSE)&gt;0,"Y",""),"")</f>
        <v/>
      </c>
      <c r="I25" s="55" t="str">
        <f>IFERROR(IF(VLOOKUP(TableHandbook[[#This Row],[UDC]],TableAvailabilities[],4,FALSE)&gt;0,"Y",""),"")</f>
        <v/>
      </c>
      <c r="J25" s="55" t="str">
        <f>IFERROR(IF(VLOOKUP(TableHandbook[[#This Row],[UDC]],TableAvailabilities[],5,FALSE)&gt;0,"Y",""),"")</f>
        <v/>
      </c>
      <c r="K25" s="85"/>
      <c r="L25" s="86" t="str">
        <f>IFERROR(VLOOKUP(TableHandbook[[#This Row],[UDC]],TableGCDEVPLN[],7,FALSE),"")</f>
        <v>AltCore</v>
      </c>
      <c r="M25" s="86" t="str">
        <f>IFERROR(VLOOKUP(TableHandbook[[#This Row],[UDC]],TableMGURPLAN2[],7,FALSE),"")</f>
        <v/>
      </c>
    </row>
    <row r="26" spans="1:13" x14ac:dyDescent="0.25">
      <c r="A26" s="6" t="s">
        <v>41</v>
      </c>
      <c r="B26" s="7">
        <v>2</v>
      </c>
      <c r="C26" s="7"/>
      <c r="D26" s="6" t="s">
        <v>149</v>
      </c>
      <c r="E26" s="7">
        <v>25</v>
      </c>
      <c r="F26" s="54" t="s">
        <v>125</v>
      </c>
      <c r="G26" s="55" t="str">
        <f>IFERROR(IF(VLOOKUP(TableHandbook[[#This Row],[UDC]],TableAvailabilities[],2,FALSE)&gt;0,"Y",""),"")</f>
        <v>Y</v>
      </c>
      <c r="H26" s="55" t="str">
        <f>IFERROR(IF(VLOOKUP(TableHandbook[[#This Row],[UDC]],TableAvailabilities[],3,FALSE)&gt;0,"Y",""),"")</f>
        <v/>
      </c>
      <c r="I26" s="55" t="str">
        <f>IFERROR(IF(VLOOKUP(TableHandbook[[#This Row],[UDC]],TableAvailabilities[],4,FALSE)&gt;0,"Y",""),"")</f>
        <v/>
      </c>
      <c r="J26" s="55" t="str">
        <f>IFERROR(IF(VLOOKUP(TableHandbook[[#This Row],[UDC]],TableAvailabilities[],5,FALSE)&gt;0,"Y",""),"")</f>
        <v/>
      </c>
      <c r="K26" s="85"/>
      <c r="L26" s="86" t="str">
        <f>IFERROR(VLOOKUP(TableHandbook[[#This Row],[UDC]],TableGCDEVPLN[],7,FALSE),"")</f>
        <v/>
      </c>
      <c r="M26" s="86" t="str">
        <f>IFERROR(VLOOKUP(TableHandbook[[#This Row],[UDC]],TableMGURPLAN2[],7,FALSE),"")</f>
        <v>Core</v>
      </c>
    </row>
    <row r="27" spans="1:13" x14ac:dyDescent="0.25">
      <c r="A27" s="6" t="s">
        <v>67</v>
      </c>
      <c r="B27" s="7">
        <v>2</v>
      </c>
      <c r="C27" s="7"/>
      <c r="D27" s="6" t="s">
        <v>150</v>
      </c>
      <c r="E27" s="7">
        <v>25</v>
      </c>
      <c r="F27" s="104" t="s">
        <v>151</v>
      </c>
      <c r="G27" s="55" t="str">
        <f>IFERROR(IF(VLOOKUP(TableHandbook[[#This Row],[UDC]],TableAvailabilities[],2,FALSE)&gt;0,"Y",""),"")</f>
        <v>Y</v>
      </c>
      <c r="H27" s="55" t="str">
        <f>IFERROR(IF(VLOOKUP(TableHandbook[[#This Row],[UDC]],TableAvailabilities[],3,FALSE)&gt;0,"Y",""),"")</f>
        <v/>
      </c>
      <c r="I27" s="55" t="str">
        <f>IFERROR(IF(VLOOKUP(TableHandbook[[#This Row],[UDC]],TableAvailabilities[],4,FALSE)&gt;0,"Y",""),"")</f>
        <v>Y</v>
      </c>
      <c r="J27" s="55" t="str">
        <f>IFERROR(IF(VLOOKUP(TableHandbook[[#This Row],[UDC]],TableAvailabilities[],5,FALSE)&gt;0,"Y",""),"")</f>
        <v/>
      </c>
      <c r="K27" s="85" t="s">
        <v>152</v>
      </c>
      <c r="L27" s="86" t="str">
        <f>IFERROR(VLOOKUP(TableHandbook[[#This Row],[UDC]],TableGCDEVPLN[],7,FALSE),"")</f>
        <v/>
      </c>
      <c r="M27" s="86" t="str">
        <f>IFERROR(VLOOKUP(TableHandbook[[#This Row],[UDC]],TableMGURPLAN2[],7,FALSE),"")</f>
        <v>Core</v>
      </c>
    </row>
    <row r="28" spans="1:13" x14ac:dyDescent="0.25">
      <c r="A28" s="6" t="s">
        <v>42</v>
      </c>
      <c r="B28" s="7">
        <v>1</v>
      </c>
      <c r="C28" s="7"/>
      <c r="D28" s="6" t="s">
        <v>153</v>
      </c>
      <c r="E28" s="7">
        <v>25</v>
      </c>
      <c r="F28" s="54" t="s">
        <v>125</v>
      </c>
      <c r="G28" s="55" t="str">
        <f>IFERROR(IF(VLOOKUP(TableHandbook[[#This Row],[UDC]],TableAvailabilities[],2,FALSE)&gt;0,"Y",""),"")</f>
        <v/>
      </c>
      <c r="H28" s="55" t="str">
        <f>IFERROR(IF(VLOOKUP(TableHandbook[[#This Row],[UDC]],TableAvailabilities[],3,FALSE)&gt;0,"Y",""),"")</f>
        <v/>
      </c>
      <c r="I28" s="55" t="str">
        <f>IFERROR(IF(VLOOKUP(TableHandbook[[#This Row],[UDC]],TableAvailabilities[],4,FALSE)&gt;0,"Y",""),"")</f>
        <v>Y</v>
      </c>
      <c r="J28" s="55" t="str">
        <f>IFERROR(IF(VLOOKUP(TableHandbook[[#This Row],[UDC]],TableAvailabilities[],5,FALSE)&gt;0,"Y",""),"")</f>
        <v/>
      </c>
      <c r="K28" s="85"/>
      <c r="L28" s="86" t="str">
        <f>IFERROR(VLOOKUP(TableHandbook[[#This Row],[UDC]],TableGCDEVPLN[],7,FALSE),"")</f>
        <v/>
      </c>
      <c r="M28" s="86" t="str">
        <f>IFERROR(VLOOKUP(TableHandbook[[#This Row],[UDC]],TableMGURPLAN2[],7,FALSE),"")</f>
        <v>Core</v>
      </c>
    </row>
    <row r="29" spans="1:13" x14ac:dyDescent="0.25">
      <c r="A29" s="6" t="s">
        <v>44</v>
      </c>
      <c r="B29" s="7">
        <v>3</v>
      </c>
      <c r="C29" s="7"/>
      <c r="D29" s="6" t="s">
        <v>154</v>
      </c>
      <c r="E29" s="7">
        <v>25</v>
      </c>
      <c r="F29" s="54" t="s">
        <v>125</v>
      </c>
      <c r="G29" s="55" t="str">
        <f>IFERROR(IF(VLOOKUP(TableHandbook[[#This Row],[UDC]],TableAvailabilities[],2,FALSE)&gt;0,"Y",""),"")</f>
        <v>Y</v>
      </c>
      <c r="H29" s="55" t="str">
        <f>IFERROR(IF(VLOOKUP(TableHandbook[[#This Row],[UDC]],TableAvailabilities[],3,FALSE)&gt;0,"Y",""),"")</f>
        <v/>
      </c>
      <c r="I29" s="55" t="str">
        <f>IFERROR(IF(VLOOKUP(TableHandbook[[#This Row],[UDC]],TableAvailabilities[],4,FALSE)&gt;0,"Y",""),"")</f>
        <v/>
      </c>
      <c r="J29" s="55" t="str">
        <f>IFERROR(IF(VLOOKUP(TableHandbook[[#This Row],[UDC]],TableAvailabilities[],5,FALSE)&gt;0,"Y",""),"")</f>
        <v/>
      </c>
      <c r="K29" s="85"/>
      <c r="L29" s="86" t="str">
        <f>IFERROR(VLOOKUP(TableHandbook[[#This Row],[UDC]],TableGCDEVPLN[],7,FALSE),"")</f>
        <v/>
      </c>
      <c r="M29" s="86" t="str">
        <f>IFERROR(VLOOKUP(TableHandbook[[#This Row],[UDC]],TableMGURPLAN2[],7,FALSE),"")</f>
        <v>Core</v>
      </c>
    </row>
    <row r="30" spans="1:13" x14ac:dyDescent="0.25">
      <c r="A30" s="6" t="s">
        <v>39</v>
      </c>
      <c r="B30" s="7">
        <v>1</v>
      </c>
      <c r="C30" s="7"/>
      <c r="D30" s="6" t="s">
        <v>155</v>
      </c>
      <c r="E30" s="7">
        <v>25</v>
      </c>
      <c r="F30" s="54" t="s">
        <v>125</v>
      </c>
      <c r="G30" s="55" t="str">
        <f>IFERROR(IF(VLOOKUP(TableHandbook[[#This Row],[UDC]],TableAvailabilities[],2,FALSE)&gt;0,"Y",""),"")</f>
        <v>Y</v>
      </c>
      <c r="H30" s="55" t="str">
        <f>IFERROR(IF(VLOOKUP(TableHandbook[[#This Row],[UDC]],TableAvailabilities[],3,FALSE)&gt;0,"Y",""),"")</f>
        <v/>
      </c>
      <c r="I30" s="55" t="str">
        <f>IFERROR(IF(VLOOKUP(TableHandbook[[#This Row],[UDC]],TableAvailabilities[],4,FALSE)&gt;0,"Y",""),"")</f>
        <v>Y</v>
      </c>
      <c r="J30" s="55" t="str">
        <f>IFERROR(IF(VLOOKUP(TableHandbook[[#This Row],[UDC]],TableAvailabilities[],5,FALSE)&gt;0,"Y",""),"")</f>
        <v/>
      </c>
      <c r="K30" s="85"/>
      <c r="L30" s="86" t="str">
        <f>IFERROR(VLOOKUP(TableHandbook[[#This Row],[UDC]],TableGCDEVPLN[],7,FALSE),"")</f>
        <v>Core</v>
      </c>
      <c r="M30" s="86" t="str">
        <f>IFERROR(VLOOKUP(TableHandbook[[#This Row],[UDC]],TableMGURPLAN2[],7,FALSE),"")</f>
        <v/>
      </c>
    </row>
    <row r="31" spans="1:13" x14ac:dyDescent="0.25">
      <c r="A31" s="6" t="s">
        <v>74</v>
      </c>
      <c r="B31" s="7">
        <v>1</v>
      </c>
      <c r="C31" s="7"/>
      <c r="D31" s="6" t="s">
        <v>156</v>
      </c>
      <c r="E31" s="7">
        <v>25</v>
      </c>
      <c r="F31" s="54" t="s">
        <v>125</v>
      </c>
      <c r="G31" s="55" t="str">
        <f>IFERROR(IF(VLOOKUP(TableHandbook[[#This Row],[UDC]],TableAvailabilities[],2,FALSE)&gt;0,"Y",""),"")</f>
        <v>Y</v>
      </c>
      <c r="H31" s="55" t="str">
        <f>IFERROR(IF(VLOOKUP(TableHandbook[[#This Row],[UDC]],TableAvailabilities[],3,FALSE)&gt;0,"Y",""),"")</f>
        <v/>
      </c>
      <c r="I31" s="55" t="str">
        <f>IFERROR(IF(VLOOKUP(TableHandbook[[#This Row],[UDC]],TableAvailabilities[],4,FALSE)&gt;0,"Y",""),"")</f>
        <v>Y</v>
      </c>
      <c r="J31" s="55" t="str">
        <f>IFERROR(IF(VLOOKUP(TableHandbook[[#This Row],[UDC]],TableAvailabilities[],5,FALSE)&gt;0,"Y",""),"")</f>
        <v/>
      </c>
      <c r="K31" s="85"/>
      <c r="L31" s="86" t="str">
        <f>IFERROR(VLOOKUP(TableHandbook[[#This Row],[UDC]],TableGCDEVPLN[],7,FALSE),"")</f>
        <v/>
      </c>
      <c r="M31" s="86" t="str">
        <f>IFERROR(VLOOKUP(TableHandbook[[#This Row],[UDC]],TableMGURPLAN2[],7,FALSE),"")</f>
        <v>Core</v>
      </c>
    </row>
    <row r="32" spans="1:13" x14ac:dyDescent="0.25">
      <c r="A32" s="6" t="s">
        <v>61</v>
      </c>
      <c r="B32" s="7">
        <v>2</v>
      </c>
      <c r="C32" s="7"/>
      <c r="D32" s="6" t="s">
        <v>157</v>
      </c>
      <c r="E32" s="7">
        <v>25</v>
      </c>
      <c r="F32" s="54" t="s">
        <v>125</v>
      </c>
      <c r="G32" s="55" t="str">
        <f>IFERROR(IF(VLOOKUP(TableHandbook[[#This Row],[UDC]],TableAvailabilities[],2,FALSE)&gt;0,"Y",""),"")</f>
        <v/>
      </c>
      <c r="H32" s="55" t="str">
        <f>IFERROR(IF(VLOOKUP(TableHandbook[[#This Row],[UDC]],TableAvailabilities[],3,FALSE)&gt;0,"Y",""),"")</f>
        <v/>
      </c>
      <c r="I32" s="55" t="str">
        <f>IFERROR(IF(VLOOKUP(TableHandbook[[#This Row],[UDC]],TableAvailabilities[],4,FALSE)&gt;0,"Y",""),"")</f>
        <v>Y</v>
      </c>
      <c r="J32" s="55" t="str">
        <f>IFERROR(IF(VLOOKUP(TableHandbook[[#This Row],[UDC]],TableAvailabilities[],5,FALSE)&gt;0,"Y",""),"")</f>
        <v/>
      </c>
      <c r="K32" s="85"/>
      <c r="L32" s="86" t="str">
        <f>IFERROR(VLOOKUP(TableHandbook[[#This Row],[UDC]],TableGCDEVPLN[],7,FALSE),"")</f>
        <v>AltCore</v>
      </c>
      <c r="M32" s="86" t="str">
        <f>IFERROR(VLOOKUP(TableHandbook[[#This Row],[UDC]],TableMGURPLAN2[],7,FALSE),"")</f>
        <v/>
      </c>
    </row>
    <row r="33" spans="1:13" x14ac:dyDescent="0.25">
      <c r="A33" s="6" t="s">
        <v>53</v>
      </c>
      <c r="B33" s="7">
        <v>1</v>
      </c>
      <c r="C33" s="7"/>
      <c r="D33" s="6" t="s">
        <v>158</v>
      </c>
      <c r="E33" s="7">
        <v>25</v>
      </c>
      <c r="F33" s="54" t="s">
        <v>125</v>
      </c>
      <c r="G33" s="55" t="str">
        <f>IFERROR(IF(VLOOKUP(TableHandbook[[#This Row],[UDC]],TableAvailabilities[],2,FALSE)&gt;0,"Y",""),"")</f>
        <v/>
      </c>
      <c r="H33" s="55" t="str">
        <f>IFERROR(IF(VLOOKUP(TableHandbook[[#This Row],[UDC]],TableAvailabilities[],3,FALSE)&gt;0,"Y",""),"")</f>
        <v/>
      </c>
      <c r="I33" s="55" t="str">
        <f>IFERROR(IF(VLOOKUP(TableHandbook[[#This Row],[UDC]],TableAvailabilities[],4,FALSE)&gt;0,"Y",""),"")</f>
        <v>Y</v>
      </c>
      <c r="J33" s="55" t="str">
        <f>IFERROR(IF(VLOOKUP(TableHandbook[[#This Row],[UDC]],TableAvailabilities[],5,FALSE)&gt;0,"Y",""),"")</f>
        <v/>
      </c>
      <c r="K33" s="85"/>
      <c r="L33" s="86" t="str">
        <f>IFERROR(VLOOKUP(TableHandbook[[#This Row],[UDC]],TableGCDEVPLN[],7,FALSE),"")</f>
        <v>AltCore</v>
      </c>
      <c r="M33" s="86" t="str">
        <f>IFERROR(VLOOKUP(TableHandbook[[#This Row],[UDC]],TableMGURPLAN2[],7,FALSE),"")</f>
        <v/>
      </c>
    </row>
    <row r="34" spans="1:13" x14ac:dyDescent="0.25">
      <c r="A34" s="6" t="s">
        <v>43</v>
      </c>
      <c r="B34" s="7">
        <v>1</v>
      </c>
      <c r="C34" s="7"/>
      <c r="D34" s="6" t="s">
        <v>159</v>
      </c>
      <c r="E34" s="7">
        <v>25</v>
      </c>
      <c r="F34" s="54" t="s">
        <v>125</v>
      </c>
      <c r="G34" s="55" t="str">
        <f>IFERROR(IF(VLOOKUP(TableHandbook[[#This Row],[UDC]],TableAvailabilities[],2,FALSE)&gt;0,"Y",""),"")</f>
        <v>Y</v>
      </c>
      <c r="H34" s="55" t="str">
        <f>IFERROR(IF(VLOOKUP(TableHandbook[[#This Row],[UDC]],TableAvailabilities[],3,FALSE)&gt;0,"Y",""),"")</f>
        <v/>
      </c>
      <c r="I34" s="55" t="str">
        <f>IFERROR(IF(VLOOKUP(TableHandbook[[#This Row],[UDC]],TableAvailabilities[],4,FALSE)&gt;0,"Y",""),"")</f>
        <v>Y</v>
      </c>
      <c r="J34" s="55" t="str">
        <f>IFERROR(IF(VLOOKUP(TableHandbook[[#This Row],[UDC]],TableAvailabilities[],5,FALSE)&gt;0,"Y",""),"")</f>
        <v/>
      </c>
      <c r="K34" s="85"/>
      <c r="L34" s="86" t="str">
        <f>IFERROR(VLOOKUP(TableHandbook[[#This Row],[UDC]],TableGCDEVPLN[],7,FALSE),"")</f>
        <v>Core</v>
      </c>
      <c r="M34" s="86" t="str">
        <f>IFERROR(VLOOKUP(TableHandbook[[#This Row],[UDC]],TableMGURPLAN2[],7,FALSE),"")</f>
        <v/>
      </c>
    </row>
    <row r="35" spans="1:13" x14ac:dyDescent="0.25">
      <c r="A35" s="6" t="s">
        <v>78</v>
      </c>
      <c r="B35" s="7">
        <v>1</v>
      </c>
      <c r="C35" s="7"/>
      <c r="D35" s="6" t="s">
        <v>160</v>
      </c>
      <c r="E35" s="7">
        <v>50</v>
      </c>
      <c r="F35" s="104" t="s">
        <v>67</v>
      </c>
      <c r="G35" s="55" t="str">
        <f>IFERROR(IF(VLOOKUP(TableHandbook[[#This Row],[UDC]],TableAvailabilities[],2,FALSE)&gt;0,"Y",""),"")</f>
        <v>Y</v>
      </c>
      <c r="H35" s="55" t="str">
        <f>IFERROR(IF(VLOOKUP(TableHandbook[[#This Row],[UDC]],TableAvailabilities[],3,FALSE)&gt;0,"Y",""),"")</f>
        <v/>
      </c>
      <c r="I35" s="55" t="str">
        <f>IFERROR(IF(VLOOKUP(TableHandbook[[#This Row],[UDC]],TableAvailabilities[],4,FALSE)&gt;0,"Y",""),"")</f>
        <v>Y</v>
      </c>
      <c r="J35" s="55" t="str">
        <f>IFERROR(IF(VLOOKUP(TableHandbook[[#This Row],[UDC]],TableAvailabilities[],5,FALSE)&gt;0,"Y",""),"")</f>
        <v/>
      </c>
      <c r="K35" s="85"/>
      <c r="L35" s="86" t="str">
        <f>IFERROR(VLOOKUP(TableHandbook[[#This Row],[UDC]],TableGCDEVPLN[],7,FALSE),"")</f>
        <v/>
      </c>
      <c r="M35" s="86" t="str">
        <f>IFERROR(VLOOKUP(TableHandbook[[#This Row],[UDC]],TableMGURPLAN2[],7,FALSE),"")</f>
        <v>Core</v>
      </c>
    </row>
    <row r="36" spans="1:13" x14ac:dyDescent="0.25">
      <c r="A36" s="6" t="s">
        <v>54</v>
      </c>
      <c r="B36" s="7">
        <v>1</v>
      </c>
      <c r="C36" s="7"/>
      <c r="D36" s="6" t="s">
        <v>161</v>
      </c>
      <c r="E36" s="7">
        <v>25</v>
      </c>
      <c r="F36" s="54" t="s">
        <v>125</v>
      </c>
      <c r="G36" s="55" t="str">
        <f>IFERROR(IF(VLOOKUP(TableHandbook[[#This Row],[UDC]],TableAvailabilities[],2,FALSE)&gt;0,"Y",""),"")</f>
        <v>Y</v>
      </c>
      <c r="H36" s="55" t="str">
        <f>IFERROR(IF(VLOOKUP(TableHandbook[[#This Row],[UDC]],TableAvailabilities[],3,FALSE)&gt;0,"Y",""),"")</f>
        <v>Y</v>
      </c>
      <c r="I36" s="55" t="str">
        <f>IFERROR(IF(VLOOKUP(TableHandbook[[#This Row],[UDC]],TableAvailabilities[],4,FALSE)&gt;0,"Y",""),"")</f>
        <v>Y</v>
      </c>
      <c r="J36" s="55" t="str">
        <f>IFERROR(IF(VLOOKUP(TableHandbook[[#This Row],[UDC]],TableAvailabilities[],5,FALSE)&gt;0,"Y",""),"")</f>
        <v>Y</v>
      </c>
      <c r="K36" s="85"/>
      <c r="L36" s="86" t="str">
        <f>IFERROR(VLOOKUP(TableHandbook[[#This Row],[UDC]],TableGCDEVPLN[],7,FALSE),"")</f>
        <v/>
      </c>
      <c r="M36" s="86" t="str">
        <f>IFERROR(VLOOKUP(TableHandbook[[#This Row],[UDC]],TableMGURPLAN2[],7,FALSE),"")</f>
        <v>Core</v>
      </c>
    </row>
    <row r="37" spans="1:13" x14ac:dyDescent="0.25">
      <c r="B37"/>
      <c r="E37"/>
    </row>
    <row r="38" spans="1:13" x14ac:dyDescent="0.25">
      <c r="B38"/>
      <c r="E38"/>
    </row>
    <row r="39" spans="1:13" x14ac:dyDescent="0.25">
      <c r="B39"/>
      <c r="E39"/>
    </row>
    <row r="40" spans="1:13" x14ac:dyDescent="0.25">
      <c r="B40"/>
      <c r="E40"/>
    </row>
    <row r="41" spans="1:13" x14ac:dyDescent="0.25">
      <c r="B41"/>
      <c r="E41"/>
    </row>
    <row r="42" spans="1:13" x14ac:dyDescent="0.25">
      <c r="B42"/>
      <c r="E42"/>
    </row>
    <row r="43" spans="1:13" x14ac:dyDescent="0.25">
      <c r="B43"/>
      <c r="E43"/>
    </row>
    <row r="44" spans="1:13" x14ac:dyDescent="0.25">
      <c r="B44"/>
      <c r="E44"/>
    </row>
    <row r="45" spans="1:13" x14ac:dyDescent="0.25">
      <c r="B45"/>
      <c r="E45"/>
    </row>
    <row r="46" spans="1:13" x14ac:dyDescent="0.25">
      <c r="B46"/>
      <c r="E46"/>
    </row>
    <row r="47" spans="1:13" x14ac:dyDescent="0.25">
      <c r="B47"/>
      <c r="E47"/>
    </row>
    <row r="48" spans="1:13" x14ac:dyDescent="0.25">
      <c r="B48"/>
      <c r="E48"/>
    </row>
    <row r="49" spans="2:5" x14ac:dyDescent="0.25">
      <c r="B49"/>
      <c r="E49"/>
    </row>
    <row r="50" spans="2:5" x14ac:dyDescent="0.25">
      <c r="B50"/>
      <c r="E50"/>
    </row>
    <row r="51" spans="2:5" x14ac:dyDescent="0.25">
      <c r="B51"/>
      <c r="E51"/>
    </row>
    <row r="52" spans="2:5" x14ac:dyDescent="0.25">
      <c r="B52"/>
    </row>
    <row r="53" spans="2:5" x14ac:dyDescent="0.25">
      <c r="B53"/>
    </row>
    <row r="54" spans="2:5" x14ac:dyDescent="0.25">
      <c r="B54"/>
    </row>
    <row r="55" spans="2:5" x14ac:dyDescent="0.25">
      <c r="B55"/>
    </row>
    <row r="56" spans="2:5" x14ac:dyDescent="0.25">
      <c r="B56"/>
    </row>
    <row r="57" spans="2:5" x14ac:dyDescent="0.25">
      <c r="B57"/>
    </row>
    <row r="58" spans="2:5" x14ac:dyDescent="0.25">
      <c r="B58"/>
    </row>
    <row r="59" spans="2:5" x14ac:dyDescent="0.25">
      <c r="B59"/>
    </row>
    <row r="60" spans="2:5" x14ac:dyDescent="0.25">
      <c r="B60"/>
    </row>
    <row r="61" spans="2:5" x14ac:dyDescent="0.25">
      <c r="B61"/>
    </row>
    <row r="62" spans="2:5" x14ac:dyDescent="0.25">
      <c r="B62"/>
    </row>
    <row r="63" spans="2:5" x14ac:dyDescent="0.25">
      <c r="B63"/>
    </row>
    <row r="64" spans="2:5" x14ac:dyDescent="0.25">
      <c r="B64"/>
    </row>
    <row r="65" spans="2:2" x14ac:dyDescent="0.25">
      <c r="B65"/>
    </row>
    <row r="66" spans="2:2" x14ac:dyDescent="0.25">
      <c r="B66"/>
    </row>
    <row r="67" spans="2:2" x14ac:dyDescent="0.25">
      <c r="B67"/>
    </row>
    <row r="68" spans="2:2" x14ac:dyDescent="0.25">
      <c r="B68"/>
    </row>
    <row r="69" spans="2:2" x14ac:dyDescent="0.25">
      <c r="B69"/>
    </row>
    <row r="70" spans="2:2" x14ac:dyDescent="0.25">
      <c r="B70"/>
    </row>
    <row r="71" spans="2:2" x14ac:dyDescent="0.25">
      <c r="B71"/>
    </row>
    <row r="72" spans="2:2" x14ac:dyDescent="0.25">
      <c r="B72"/>
    </row>
    <row r="73" spans="2:2" x14ac:dyDescent="0.25">
      <c r="B73"/>
    </row>
    <row r="74" spans="2:2" x14ac:dyDescent="0.25">
      <c r="B74"/>
    </row>
    <row r="75" spans="2:2" x14ac:dyDescent="0.25">
      <c r="B75"/>
    </row>
    <row r="76" spans="2:2" x14ac:dyDescent="0.25">
      <c r="B76"/>
    </row>
    <row r="77" spans="2:2" x14ac:dyDescent="0.25">
      <c r="B77"/>
    </row>
    <row r="78" spans="2:2" x14ac:dyDescent="0.25">
      <c r="B78"/>
    </row>
  </sheetData>
  <sortState xmlns:xlrd2="http://schemas.microsoft.com/office/spreadsheetml/2017/richdata2" ref="A24:D37">
    <sortCondition ref="A24"/>
  </sortState>
  <conditionalFormatting sqref="A3:A36">
    <cfRule type="duplicateValues" dxfId="7" priority="24"/>
  </conditionalFormatting>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R38"/>
  <sheetViews>
    <sheetView zoomScale="70" zoomScaleNormal="70" workbookViewId="0">
      <selection activeCell="B29" sqref="B29"/>
    </sheetView>
  </sheetViews>
  <sheetFormatPr defaultRowHeight="15.75" x14ac:dyDescent="0.25"/>
  <cols>
    <col min="1" max="1" width="10.125" bestFit="1" customWidth="1"/>
    <col min="2" max="2" width="10.5" bestFit="1" customWidth="1"/>
    <col min="3" max="3" width="12.5" bestFit="1" customWidth="1"/>
    <col min="4" max="4" width="48.375" bestFit="1" customWidth="1"/>
    <col min="5" max="5" width="6.875" bestFit="1" customWidth="1"/>
    <col min="6" max="6" width="11.5" bestFit="1" customWidth="1"/>
    <col min="7" max="7" width="18.375" bestFit="1" customWidth="1"/>
    <col min="8" max="8" width="12.625" bestFit="1" customWidth="1"/>
    <col min="9" max="9" width="14.625" bestFit="1" customWidth="1"/>
    <col min="10" max="10" width="20.5" bestFit="1" customWidth="1"/>
    <col min="11" max="11" width="7.125" bestFit="1" customWidth="1"/>
    <col min="12" max="12" width="48.375" bestFit="1" customWidth="1"/>
    <col min="13" max="13" width="14.75" bestFit="1" customWidth="1"/>
    <col min="14" max="14" width="12.5" bestFit="1" customWidth="1"/>
    <col min="15" max="15" width="11.25" bestFit="1" customWidth="1"/>
    <col min="16" max="16" width="10.125" bestFit="1" customWidth="1"/>
    <col min="17" max="17" width="11.375" bestFit="1" customWidth="1"/>
    <col min="18" max="18" width="7.125" bestFit="1" customWidth="1"/>
  </cols>
  <sheetData>
    <row r="1" spans="1:18" ht="16.5" thickBot="1" x14ac:dyDescent="0.3">
      <c r="G1" s="53" t="s">
        <v>162</v>
      </c>
      <c r="H1" s="95">
        <v>42736</v>
      </c>
      <c r="I1" s="61"/>
      <c r="J1" s="96" t="s">
        <v>56</v>
      </c>
      <c r="K1" s="97" t="s">
        <v>57</v>
      </c>
      <c r="L1" s="61" t="s">
        <v>55</v>
      </c>
      <c r="M1" s="61"/>
      <c r="N1" s="71" t="s">
        <v>163</v>
      </c>
      <c r="O1" s="72">
        <v>45555</v>
      </c>
      <c r="P1" s="88">
        <v>45292</v>
      </c>
      <c r="Q1" s="94" t="s">
        <v>164</v>
      </c>
    </row>
    <row r="2" spans="1:18" x14ac:dyDescent="0.25">
      <c r="A2" s="33" t="s">
        <v>0</v>
      </c>
      <c r="B2" s="34" t="s">
        <v>165</v>
      </c>
      <c r="C2" s="34" t="s">
        <v>166</v>
      </c>
      <c r="D2" s="34" t="s">
        <v>3</v>
      </c>
      <c r="E2" s="35" t="s">
        <v>167</v>
      </c>
      <c r="F2" s="36" t="s">
        <v>168</v>
      </c>
      <c r="G2" s="36" t="s">
        <v>169</v>
      </c>
      <c r="H2" s="36" t="s">
        <v>170</v>
      </c>
      <c r="I2" s="36" t="s">
        <v>18</v>
      </c>
      <c r="J2" s="36" t="s">
        <v>171</v>
      </c>
      <c r="K2" s="36" t="s">
        <v>1</v>
      </c>
      <c r="L2" s="36" t="s">
        <v>172</v>
      </c>
      <c r="M2" s="36" t="s">
        <v>50</v>
      </c>
      <c r="N2" s="36" t="s">
        <v>173</v>
      </c>
      <c r="O2" s="36" t="s">
        <v>174</v>
      </c>
      <c r="Q2" t="s">
        <v>175</v>
      </c>
      <c r="R2" t="s">
        <v>1</v>
      </c>
    </row>
    <row r="3" spans="1:18" x14ac:dyDescent="0.25">
      <c r="A3" s="37" t="str">
        <f>TableGCDEVPLN[[#This Row],[Study Package Code]]</f>
        <v>URDE5024</v>
      </c>
      <c r="B3" s="43">
        <f>TableGCDEVPLN[[#This Row],[Ver]]</f>
        <v>1</v>
      </c>
      <c r="C3" s="43"/>
      <c r="D3" s="36" t="str">
        <f>TableGCDEVPLN[[#This Row],[Structure Line]]</f>
        <v>Introduction to Planning</v>
      </c>
      <c r="E3" s="38">
        <f>TableGCDEVPLN[[#This Row],[Credit Points]]</f>
        <v>25</v>
      </c>
      <c r="F3" s="36">
        <v>1</v>
      </c>
      <c r="G3" s="36" t="s">
        <v>176</v>
      </c>
      <c r="H3" s="36">
        <v>0</v>
      </c>
      <c r="I3" s="36" t="s">
        <v>177</v>
      </c>
      <c r="J3" s="36" t="s">
        <v>39</v>
      </c>
      <c r="K3" s="36">
        <v>1</v>
      </c>
      <c r="L3" s="36" t="s">
        <v>155</v>
      </c>
      <c r="M3" s="36">
        <v>25</v>
      </c>
      <c r="N3" s="62">
        <v>42005</v>
      </c>
      <c r="O3" s="62"/>
      <c r="Q3" t="s">
        <v>39</v>
      </c>
      <c r="R3">
        <v>1</v>
      </c>
    </row>
    <row r="4" spans="1:18" x14ac:dyDescent="0.25">
      <c r="A4" s="37" t="str">
        <f>TableGCDEVPLN[[#This Row],[Study Package Code]]</f>
        <v>URDE5029</v>
      </c>
      <c r="B4" s="43">
        <f>TableGCDEVPLN[[#This Row],[Ver]]</f>
        <v>1</v>
      </c>
      <c r="C4" s="43"/>
      <c r="D4" s="36" t="str">
        <f>TableGCDEVPLN[[#This Row],[Structure Line]]</f>
        <v>Governance for Planning</v>
      </c>
      <c r="E4" s="38">
        <f>TableGCDEVPLN[[#This Row],[Credit Points]]</f>
        <v>25</v>
      </c>
      <c r="F4" s="36">
        <v>2</v>
      </c>
      <c r="G4" s="36" t="s">
        <v>176</v>
      </c>
      <c r="H4" s="36">
        <v>0</v>
      </c>
      <c r="I4" s="36" t="s">
        <v>177</v>
      </c>
      <c r="J4" s="36" t="s">
        <v>43</v>
      </c>
      <c r="K4" s="36">
        <v>1</v>
      </c>
      <c r="L4" s="36" t="s">
        <v>159</v>
      </c>
      <c r="M4" s="36">
        <v>25</v>
      </c>
      <c r="N4" s="62">
        <v>42736</v>
      </c>
      <c r="O4" s="62"/>
      <c r="Q4" t="s">
        <v>43</v>
      </c>
      <c r="R4">
        <v>1</v>
      </c>
    </row>
    <row r="5" spans="1:18" x14ac:dyDescent="0.25">
      <c r="A5" s="37" t="str">
        <f>TableGCDEVPLN[[#This Row],[Study Package Code]]</f>
        <v>AC-DEVPLN1</v>
      </c>
      <c r="B5" s="43">
        <f>TableGCDEVPLN[[#This Row],[Ver]]</f>
        <v>0</v>
      </c>
      <c r="C5" s="43"/>
      <c r="D5" s="36" t="str">
        <f>TableGCDEVPLN[[#This Row],[Structure Line]]</f>
        <v>Choose GEOG5005 or URDE5028</v>
      </c>
      <c r="E5" s="38">
        <f>TableGCDEVPLN[[#This Row],[Credit Points]]</f>
        <v>25</v>
      </c>
      <c r="F5" s="36">
        <v>3</v>
      </c>
      <c r="G5" s="36" t="s">
        <v>178</v>
      </c>
      <c r="H5" s="36">
        <v>0</v>
      </c>
      <c r="I5" s="36" t="s">
        <v>177</v>
      </c>
      <c r="J5" s="36" t="s">
        <v>85</v>
      </c>
      <c r="K5" s="36">
        <v>0</v>
      </c>
      <c r="L5" s="36" t="s">
        <v>179</v>
      </c>
      <c r="M5" s="36">
        <v>25</v>
      </c>
      <c r="N5" s="62"/>
      <c r="O5" s="62"/>
      <c r="Q5" t="s">
        <v>85</v>
      </c>
      <c r="R5">
        <v>0</v>
      </c>
    </row>
    <row r="6" spans="1:18" x14ac:dyDescent="0.25">
      <c r="A6" s="37" t="str">
        <f>TableGCDEVPLN[[#This Row],[Study Package Code]]</f>
        <v>AC-DEVPLN2</v>
      </c>
      <c r="B6" s="43">
        <f>TableGCDEVPLN[[#This Row],[Ver]]</f>
        <v>0</v>
      </c>
      <c r="C6" s="43"/>
      <c r="D6" s="36" t="str">
        <f>TableGCDEVPLN[[#This Row],[Structure Line]]</f>
        <v>Choose URDE5027 or URDE5001</v>
      </c>
      <c r="E6" s="38">
        <f>TableGCDEVPLN[[#This Row],[Credit Points]]</f>
        <v>25</v>
      </c>
      <c r="F6" s="36">
        <v>4</v>
      </c>
      <c r="G6" s="36" t="s">
        <v>178</v>
      </c>
      <c r="H6" s="36">
        <v>0</v>
      </c>
      <c r="I6" s="36" t="s">
        <v>177</v>
      </c>
      <c r="J6" s="36" t="s">
        <v>93</v>
      </c>
      <c r="K6" s="36">
        <v>0</v>
      </c>
      <c r="L6" s="36" t="s">
        <v>180</v>
      </c>
      <c r="M6" s="36">
        <v>25</v>
      </c>
      <c r="N6" s="62"/>
      <c r="O6" s="62"/>
      <c r="Q6" t="s">
        <v>93</v>
      </c>
      <c r="R6">
        <v>0</v>
      </c>
    </row>
    <row r="7" spans="1:18" x14ac:dyDescent="0.25">
      <c r="A7" s="37" t="str">
        <f>TableGCDEVPLN[[#This Row],[Study Package Code]]</f>
        <v>GEOG5005</v>
      </c>
      <c r="B7" s="43">
        <f>TableGCDEVPLN[[#This Row],[Ver]]</f>
        <v>1</v>
      </c>
      <c r="C7" s="43"/>
      <c r="D7" s="36" t="str">
        <f>TableGCDEVPLN[[#This Row],[Structure Line]]</f>
        <v>Human Geography</v>
      </c>
      <c r="E7" s="38">
        <f>TableGCDEVPLN[[#This Row],[Credit Points]]</f>
        <v>25</v>
      </c>
      <c r="F7" s="36">
        <v>3</v>
      </c>
      <c r="G7" s="36" t="s">
        <v>178</v>
      </c>
      <c r="H7" s="36">
        <v>0</v>
      </c>
      <c r="I7" s="36" t="s">
        <v>177</v>
      </c>
      <c r="J7" s="36" t="s">
        <v>52</v>
      </c>
      <c r="K7" s="36">
        <v>1</v>
      </c>
      <c r="L7" s="36" t="s">
        <v>124</v>
      </c>
      <c r="M7" s="36">
        <v>25</v>
      </c>
      <c r="N7" s="62">
        <v>42736</v>
      </c>
      <c r="O7" s="62"/>
      <c r="Q7" t="s">
        <v>52</v>
      </c>
      <c r="R7">
        <v>1</v>
      </c>
    </row>
    <row r="8" spans="1:18" x14ac:dyDescent="0.25">
      <c r="A8" s="37" t="str">
        <f>TableGCDEVPLN[[#This Row],[Study Package Code]]</f>
        <v>URDE5028</v>
      </c>
      <c r="B8" s="43">
        <f>TableGCDEVPLN[[#This Row],[Ver]]</f>
        <v>1</v>
      </c>
      <c r="C8" s="43"/>
      <c r="D8" s="36" t="str">
        <f>TableGCDEVPLN[[#This Row],[Structure Line]]</f>
        <v>Urban Analysis</v>
      </c>
      <c r="E8" s="38">
        <f>TableGCDEVPLN[[#This Row],[Credit Points]]</f>
        <v>25</v>
      </c>
      <c r="F8" s="36">
        <v>3</v>
      </c>
      <c r="G8" s="36" t="s">
        <v>178</v>
      </c>
      <c r="H8" s="36">
        <v>0</v>
      </c>
      <c r="I8" s="36" t="s">
        <v>177</v>
      </c>
      <c r="J8" s="36" t="s">
        <v>53</v>
      </c>
      <c r="K8" s="36">
        <v>1</v>
      </c>
      <c r="L8" s="36" t="s">
        <v>158</v>
      </c>
      <c r="M8" s="36">
        <v>25</v>
      </c>
      <c r="N8" s="62">
        <v>42736</v>
      </c>
      <c r="O8" s="62"/>
      <c r="Q8" t="s">
        <v>53</v>
      </c>
      <c r="R8">
        <v>1</v>
      </c>
    </row>
    <row r="9" spans="1:18" x14ac:dyDescent="0.25">
      <c r="A9" s="37" t="str">
        <f>TableGCDEVPLN[[#This Row],[Study Package Code]]</f>
        <v>URDE5001</v>
      </c>
      <c r="B9" s="43">
        <f>TableGCDEVPLN[[#This Row],[Ver]]</f>
        <v>1</v>
      </c>
      <c r="C9" s="43"/>
      <c r="D9" s="36" t="str">
        <f>TableGCDEVPLN[[#This Row],[Structure Line]]</f>
        <v>Local Planning</v>
      </c>
      <c r="E9" s="38">
        <f>TableGCDEVPLN[[#This Row],[Credit Points]]</f>
        <v>25</v>
      </c>
      <c r="F9" s="36">
        <v>4</v>
      </c>
      <c r="G9" s="36" t="s">
        <v>178</v>
      </c>
      <c r="H9" s="36">
        <v>0</v>
      </c>
      <c r="I9" s="36" t="s">
        <v>177</v>
      </c>
      <c r="J9" s="36" t="s">
        <v>60</v>
      </c>
      <c r="K9" s="36">
        <v>1</v>
      </c>
      <c r="L9" s="36" t="s">
        <v>148</v>
      </c>
      <c r="M9" s="36">
        <v>25</v>
      </c>
      <c r="N9" s="62">
        <v>42005</v>
      </c>
      <c r="O9" s="62"/>
      <c r="Q9" t="s">
        <v>60</v>
      </c>
      <c r="R9">
        <v>1</v>
      </c>
    </row>
    <row r="10" spans="1:18" ht="16.5" thickBot="1" x14ac:dyDescent="0.3">
      <c r="A10" s="39" t="str">
        <f>TableGCDEVPLN[[#This Row],[Study Package Code]]</f>
        <v>URDE5027</v>
      </c>
      <c r="B10" s="40">
        <f>TableGCDEVPLN[[#This Row],[Ver]]</f>
        <v>2</v>
      </c>
      <c r="C10" s="40"/>
      <c r="D10" s="41" t="str">
        <f>TableGCDEVPLN[[#This Row],[Structure Line]]</f>
        <v>Development Outcomes</v>
      </c>
      <c r="E10" s="42">
        <f>TableGCDEVPLN[[#This Row],[Credit Points]]</f>
        <v>25</v>
      </c>
      <c r="F10" s="36">
        <v>4</v>
      </c>
      <c r="G10" s="36" t="s">
        <v>178</v>
      </c>
      <c r="H10" s="36">
        <v>0</v>
      </c>
      <c r="I10" s="36" t="s">
        <v>177</v>
      </c>
      <c r="J10" s="36" t="s">
        <v>61</v>
      </c>
      <c r="K10" s="36">
        <v>2</v>
      </c>
      <c r="L10" s="36" t="s">
        <v>157</v>
      </c>
      <c r="M10" s="36">
        <v>25</v>
      </c>
      <c r="N10" s="62">
        <v>45292</v>
      </c>
      <c r="O10" s="62"/>
      <c r="Q10" t="s">
        <v>61</v>
      </c>
      <c r="R10">
        <v>2</v>
      </c>
    </row>
    <row r="12" spans="1:18" ht="16.5" thickBot="1" x14ac:dyDescent="0.3">
      <c r="F12" s="17"/>
      <c r="G12" s="53" t="s">
        <v>162</v>
      </c>
      <c r="H12" s="95">
        <v>44562</v>
      </c>
      <c r="I12" s="61"/>
      <c r="J12" s="96" t="s">
        <v>65</v>
      </c>
      <c r="K12" s="97" t="s">
        <v>57</v>
      </c>
      <c r="L12" s="61" t="s">
        <v>64</v>
      </c>
      <c r="M12" s="61"/>
      <c r="N12" s="71" t="s">
        <v>163</v>
      </c>
      <c r="O12" s="72">
        <v>45555</v>
      </c>
    </row>
    <row r="13" spans="1:18" x14ac:dyDescent="0.25">
      <c r="A13" s="33" t="s">
        <v>0</v>
      </c>
      <c r="B13" s="34" t="s">
        <v>165</v>
      </c>
      <c r="C13" s="34" t="s">
        <v>166</v>
      </c>
      <c r="D13" s="34" t="s">
        <v>3</v>
      </c>
      <c r="E13" s="35" t="s">
        <v>167</v>
      </c>
      <c r="F13" s="36" t="s">
        <v>168</v>
      </c>
      <c r="G13" s="36" t="s">
        <v>169</v>
      </c>
      <c r="H13" s="36" t="s">
        <v>170</v>
      </c>
      <c r="I13" s="36" t="s">
        <v>18</v>
      </c>
      <c r="J13" s="36" t="s">
        <v>171</v>
      </c>
      <c r="K13" s="36" t="s">
        <v>1</v>
      </c>
      <c r="L13" s="36" t="s">
        <v>172</v>
      </c>
      <c r="M13" s="36" t="s">
        <v>50</v>
      </c>
      <c r="N13" s="36" t="s">
        <v>173</v>
      </c>
      <c r="O13" s="36" t="s">
        <v>174</v>
      </c>
      <c r="Q13" t="s">
        <v>175</v>
      </c>
      <c r="R13" t="s">
        <v>1</v>
      </c>
    </row>
    <row r="14" spans="1:18" x14ac:dyDescent="0.25">
      <c r="A14" s="37" t="str">
        <f>TableMGURPLAN2[[#This Row],[Study Package Code]]</f>
        <v>Opt-URPLAN</v>
      </c>
      <c r="B14" s="43">
        <f>TableMGURPLAN2[[#This Row],[Ver]]</f>
        <v>0</v>
      </c>
      <c r="C14" s="43"/>
      <c r="D14" s="36" t="str">
        <f>TableMGURPLAN2[[#This Row],[Structure Line]]</f>
        <v>Choose Options</v>
      </c>
      <c r="E14" s="38">
        <f>TableMGURPLAN2[[#This Row],[Credit Points]]</f>
        <v>25</v>
      </c>
      <c r="F14" s="36">
        <v>1</v>
      </c>
      <c r="G14" s="36" t="s">
        <v>181</v>
      </c>
      <c r="H14" s="36">
        <v>0</v>
      </c>
      <c r="I14" s="36" t="s">
        <v>177</v>
      </c>
      <c r="J14" s="36" t="s">
        <v>77</v>
      </c>
      <c r="K14" s="36">
        <v>0</v>
      </c>
      <c r="L14" s="36" t="s">
        <v>182</v>
      </c>
      <c r="M14" s="36">
        <v>25</v>
      </c>
      <c r="N14" s="62"/>
      <c r="O14" s="62"/>
      <c r="Q14" t="s">
        <v>77</v>
      </c>
      <c r="R14">
        <v>0</v>
      </c>
    </row>
    <row r="15" spans="1:18" x14ac:dyDescent="0.25">
      <c r="A15" s="37" t="str">
        <f>TableMGURPLAN2[[#This Row],[Study Package Code]]</f>
        <v>URDE6006</v>
      </c>
      <c r="B15" s="43">
        <f>TableMGURPLAN2[[#This Row],[Ver]]</f>
        <v>1</v>
      </c>
      <c r="C15" s="43"/>
      <c r="D15" s="36" t="str">
        <f>TableMGURPLAN2[[#This Row],[Structure Line]]</f>
        <v>Design and Built Environment Research Methods</v>
      </c>
      <c r="E15" s="38">
        <f>TableMGURPLAN2[[#This Row],[Credit Points]]</f>
        <v>25</v>
      </c>
      <c r="F15" s="36">
        <v>2</v>
      </c>
      <c r="G15" s="36" t="s">
        <v>176</v>
      </c>
      <c r="H15" s="36">
        <v>1</v>
      </c>
      <c r="I15" s="36" t="s">
        <v>177</v>
      </c>
      <c r="J15" s="36" t="s">
        <v>54</v>
      </c>
      <c r="K15" s="36">
        <v>1</v>
      </c>
      <c r="L15" s="36" t="s">
        <v>161</v>
      </c>
      <c r="M15" s="36">
        <v>25</v>
      </c>
      <c r="N15" s="62">
        <v>44562</v>
      </c>
      <c r="O15" s="62"/>
      <c r="Q15" t="s">
        <v>54</v>
      </c>
      <c r="R15">
        <v>1</v>
      </c>
    </row>
    <row r="16" spans="1:18" x14ac:dyDescent="0.25">
      <c r="A16" s="37" t="str">
        <f>TableMGURPLAN2[[#This Row],[Study Package Code]]</f>
        <v>URDE5009</v>
      </c>
      <c r="B16" s="43">
        <f>TableMGURPLAN2[[#This Row],[Ver]]</f>
        <v>1</v>
      </c>
      <c r="C16" s="43"/>
      <c r="D16" s="36" t="str">
        <f>TableMGURPLAN2[[#This Row],[Structure Line]]</f>
        <v>Participatory Planning</v>
      </c>
      <c r="E16" s="38">
        <f>TableMGURPLAN2[[#This Row],[Credit Points]]</f>
        <v>25</v>
      </c>
      <c r="F16" s="36">
        <v>3</v>
      </c>
      <c r="G16" s="36" t="s">
        <v>176</v>
      </c>
      <c r="H16" s="36">
        <v>1</v>
      </c>
      <c r="I16" s="36" t="s">
        <v>177</v>
      </c>
      <c r="J16" s="36" t="s">
        <v>42</v>
      </c>
      <c r="K16" s="36">
        <v>1</v>
      </c>
      <c r="L16" s="36" t="s">
        <v>153</v>
      </c>
      <c r="M16" s="36">
        <v>25</v>
      </c>
      <c r="N16" s="62">
        <v>42005</v>
      </c>
      <c r="O16" s="62"/>
      <c r="Q16" t="s">
        <v>42</v>
      </c>
      <c r="R16">
        <v>1</v>
      </c>
    </row>
    <row r="17" spans="1:18" x14ac:dyDescent="0.25">
      <c r="A17" s="37" t="str">
        <f>TableMGURPLAN2[[#This Row],[Study Package Code]]</f>
        <v>URDE5005</v>
      </c>
      <c r="B17" s="43">
        <f>TableMGURPLAN2[[#This Row],[Ver]]</f>
        <v>2</v>
      </c>
      <c r="C17" s="43"/>
      <c r="D17" s="36" t="str">
        <f>TableMGURPLAN2[[#This Row],[Structure Line]]</f>
        <v>Planning Dissertation Preparation</v>
      </c>
      <c r="E17" s="38">
        <f>TableMGURPLAN2[[#This Row],[Credit Points]]</f>
        <v>25</v>
      </c>
      <c r="F17" s="36">
        <v>4</v>
      </c>
      <c r="G17" s="36" t="s">
        <v>176</v>
      </c>
      <c r="H17" s="36">
        <v>1</v>
      </c>
      <c r="I17" s="36" t="s">
        <v>177</v>
      </c>
      <c r="J17" s="36" t="s">
        <v>67</v>
      </c>
      <c r="K17" s="36">
        <v>2</v>
      </c>
      <c r="L17" s="36" t="s">
        <v>150</v>
      </c>
      <c r="M17" s="36">
        <v>25</v>
      </c>
      <c r="N17" s="62">
        <v>42186</v>
      </c>
      <c r="O17" s="62"/>
      <c r="Q17" t="s">
        <v>67</v>
      </c>
      <c r="R17">
        <v>2</v>
      </c>
    </row>
    <row r="18" spans="1:18" x14ac:dyDescent="0.25">
      <c r="A18" s="37" t="str">
        <f>TableMGURPLAN2[[#This Row],[Study Package Code]]</f>
        <v>URDE5002</v>
      </c>
      <c r="B18" s="43">
        <f>TableMGURPLAN2[[#This Row],[Ver]]</f>
        <v>2</v>
      </c>
      <c r="C18" s="43"/>
      <c r="D18" s="36" t="str">
        <f>TableMGURPLAN2[[#This Row],[Structure Line]]</f>
        <v>Planning for Regions</v>
      </c>
      <c r="E18" s="38">
        <f>TableMGURPLAN2[[#This Row],[Credit Points]]</f>
        <v>25</v>
      </c>
      <c r="F18" s="36">
        <v>5</v>
      </c>
      <c r="G18" s="36" t="s">
        <v>176</v>
      </c>
      <c r="H18" s="36">
        <v>1</v>
      </c>
      <c r="I18" s="36" t="s">
        <v>177</v>
      </c>
      <c r="J18" s="36" t="s">
        <v>41</v>
      </c>
      <c r="K18" s="36">
        <v>2</v>
      </c>
      <c r="L18" s="36" t="s">
        <v>149</v>
      </c>
      <c r="M18" s="36">
        <v>25</v>
      </c>
      <c r="N18" s="62">
        <v>44197</v>
      </c>
      <c r="O18" s="62"/>
      <c r="Q18" t="s">
        <v>41</v>
      </c>
      <c r="R18">
        <v>2</v>
      </c>
    </row>
    <row r="19" spans="1:18" x14ac:dyDescent="0.25">
      <c r="A19" s="37" t="str">
        <f>TableMGURPLAN2[[#This Row],[Study Package Code]]</f>
        <v>URDE5025</v>
      </c>
      <c r="B19" s="43">
        <f>TableMGURPLAN2[[#This Row],[Ver]]</f>
        <v>1</v>
      </c>
      <c r="C19" s="43"/>
      <c r="D19" s="36" t="str">
        <f>TableMGURPLAN2[[#This Row],[Structure Line]]</f>
        <v>Planning Law</v>
      </c>
      <c r="E19" s="38">
        <f>TableMGURPLAN2[[#This Row],[Credit Points]]</f>
        <v>25</v>
      </c>
      <c r="F19" s="36">
        <v>6</v>
      </c>
      <c r="G19" s="36" t="s">
        <v>176</v>
      </c>
      <c r="H19" s="36">
        <v>1</v>
      </c>
      <c r="I19" s="36" t="s">
        <v>177</v>
      </c>
      <c r="J19" s="36" t="s">
        <v>74</v>
      </c>
      <c r="K19" s="36">
        <v>1</v>
      </c>
      <c r="L19" s="36" t="s">
        <v>156</v>
      </c>
      <c r="M19" s="36">
        <v>25</v>
      </c>
      <c r="N19" s="62">
        <v>42005</v>
      </c>
      <c r="O19" s="62"/>
      <c r="Q19" t="s">
        <v>74</v>
      </c>
      <c r="R19">
        <v>1</v>
      </c>
    </row>
    <row r="20" spans="1:18" x14ac:dyDescent="0.25">
      <c r="A20" s="37" t="str">
        <f>TableMGURPLAN2[[#This Row],[Study Package Code]]</f>
        <v>URDE5013</v>
      </c>
      <c r="B20" s="43">
        <f>TableMGURPLAN2[[#This Row],[Ver]]</f>
        <v>3</v>
      </c>
      <c r="C20" s="43"/>
      <c r="D20" s="36" t="str">
        <f>TableMGURPLAN2[[#This Row],[Structure Line]]</f>
        <v>Planning Theory and Context</v>
      </c>
      <c r="E20" s="38">
        <f>TableMGURPLAN2[[#This Row],[Credit Points]]</f>
        <v>25</v>
      </c>
      <c r="F20" s="36">
        <v>7</v>
      </c>
      <c r="G20" s="36" t="s">
        <v>176</v>
      </c>
      <c r="H20" s="36">
        <v>1</v>
      </c>
      <c r="I20" s="36" t="s">
        <v>177</v>
      </c>
      <c r="J20" s="36" t="s">
        <v>44</v>
      </c>
      <c r="K20" s="36">
        <v>3</v>
      </c>
      <c r="L20" s="36" t="s">
        <v>154</v>
      </c>
      <c r="M20" s="36">
        <v>25</v>
      </c>
      <c r="N20" s="62">
        <v>44562</v>
      </c>
      <c r="O20" s="62"/>
      <c r="Q20" t="s">
        <v>44</v>
      </c>
      <c r="R20">
        <v>3</v>
      </c>
    </row>
    <row r="21" spans="1:18" x14ac:dyDescent="0.25">
      <c r="A21" s="37" t="str">
        <f>TableMGURPLAN2[[#This Row],[Study Package Code]]</f>
        <v>URDE3001</v>
      </c>
      <c r="B21" s="43">
        <f>TableMGURPLAN2[[#This Row],[Ver]]</f>
        <v>2</v>
      </c>
      <c r="C21" s="43"/>
      <c r="D21" s="36" t="str">
        <f>TableMGURPLAN2[[#This Row],[Structure Line]]</f>
        <v>Professional Practice in Urban and Regional Planning 1</v>
      </c>
      <c r="E21" s="38">
        <f>TableMGURPLAN2[[#This Row],[Credit Points]]</f>
        <v>25</v>
      </c>
      <c r="F21" s="36">
        <v>8</v>
      </c>
      <c r="G21" s="36" t="s">
        <v>176</v>
      </c>
      <c r="H21" s="36">
        <v>1</v>
      </c>
      <c r="I21" s="36" t="s">
        <v>177</v>
      </c>
      <c r="J21" s="36" t="s">
        <v>45</v>
      </c>
      <c r="K21" s="36">
        <v>2</v>
      </c>
      <c r="L21" s="36" t="s">
        <v>144</v>
      </c>
      <c r="M21" s="36">
        <v>25</v>
      </c>
      <c r="N21" s="62">
        <v>44197</v>
      </c>
      <c r="O21" s="62"/>
      <c r="Q21" t="s">
        <v>45</v>
      </c>
      <c r="R21">
        <v>2</v>
      </c>
    </row>
    <row r="22" spans="1:18" x14ac:dyDescent="0.25">
      <c r="A22" s="37" t="str">
        <f>TableMGURPLAN2[[#This Row],[Study Package Code]]</f>
        <v>AC-URPLAN1</v>
      </c>
      <c r="B22" s="43">
        <f>TableMGURPLAN2[[#This Row],[Ver]]</f>
        <v>0</v>
      </c>
      <c r="C22" s="43"/>
      <c r="D22" s="36" t="str">
        <f>TableMGURPLAN2[[#This Row],[Structure Line]]</f>
        <v>Choose URDE1010 or URDE2007</v>
      </c>
      <c r="E22" s="38">
        <f>TableMGURPLAN2[[#This Row],[Credit Points]]</f>
        <v>25</v>
      </c>
      <c r="F22" s="36">
        <v>9</v>
      </c>
      <c r="G22" s="36" t="s">
        <v>178</v>
      </c>
      <c r="H22" s="36">
        <v>1</v>
      </c>
      <c r="I22" s="36" t="s">
        <v>177</v>
      </c>
      <c r="J22" s="36" t="s">
        <v>63</v>
      </c>
      <c r="K22" s="36">
        <v>0</v>
      </c>
      <c r="L22" s="36" t="s">
        <v>183</v>
      </c>
      <c r="M22" s="36">
        <v>25</v>
      </c>
      <c r="N22" s="62"/>
      <c r="O22" s="62"/>
      <c r="Q22" t="s">
        <v>63</v>
      </c>
      <c r="R22">
        <v>0</v>
      </c>
    </row>
    <row r="23" spans="1:18" x14ac:dyDescent="0.25">
      <c r="A23" s="37" t="str">
        <f>TableMGURPLAN2[[#This Row],[Study Package Code]]</f>
        <v>URDE6000</v>
      </c>
      <c r="B23" s="43">
        <f>TableMGURPLAN2[[#This Row],[Ver]]</f>
        <v>1</v>
      </c>
      <c r="C23" s="43"/>
      <c r="D23" s="36" t="str">
        <f>TableMGURPLAN2[[#This Row],[Structure Line]]</f>
        <v>Planning Masters Dissertation</v>
      </c>
      <c r="E23" s="38">
        <f>TableMGURPLAN2[[#This Row],[Credit Points]]</f>
        <v>50</v>
      </c>
      <c r="F23" s="36">
        <v>10</v>
      </c>
      <c r="G23" s="36" t="s">
        <v>176</v>
      </c>
      <c r="H23" s="36">
        <v>2</v>
      </c>
      <c r="I23" s="36" t="s">
        <v>177</v>
      </c>
      <c r="J23" s="36" t="s">
        <v>78</v>
      </c>
      <c r="K23" s="36">
        <v>1</v>
      </c>
      <c r="L23" s="36" t="s">
        <v>160</v>
      </c>
      <c r="M23" s="36">
        <v>50</v>
      </c>
      <c r="N23" s="62">
        <v>42005</v>
      </c>
      <c r="O23" s="62"/>
      <c r="Q23" t="s">
        <v>78</v>
      </c>
      <c r="R23">
        <v>1</v>
      </c>
    </row>
    <row r="24" spans="1:18" x14ac:dyDescent="0.25">
      <c r="A24" s="37" t="str">
        <f>TableMGURPLAN2[[#This Row],[Study Package Code]]</f>
        <v>AC-URPLAN2</v>
      </c>
      <c r="B24" s="43">
        <f>TableMGURPLAN2[[#This Row],[Ver]]</f>
        <v>0</v>
      </c>
      <c r="C24" s="43"/>
      <c r="D24" s="36" t="str">
        <f>TableMGURPLAN2[[#This Row],[Structure Line]]</f>
        <v>Choose URDE2006 or URDE3002</v>
      </c>
      <c r="E24" s="38">
        <f>TableMGURPLAN2[[#This Row],[Credit Points]]</f>
        <v>25</v>
      </c>
      <c r="F24" s="36">
        <v>11</v>
      </c>
      <c r="G24" s="36" t="s">
        <v>178</v>
      </c>
      <c r="H24" s="36">
        <v>2</v>
      </c>
      <c r="I24" s="36" t="s">
        <v>177</v>
      </c>
      <c r="J24" s="36" t="s">
        <v>62</v>
      </c>
      <c r="K24" s="36">
        <v>0</v>
      </c>
      <c r="L24" s="36" t="s">
        <v>184</v>
      </c>
      <c r="M24" s="36">
        <v>25</v>
      </c>
      <c r="N24" s="62"/>
      <c r="O24" s="62"/>
      <c r="Q24" t="s">
        <v>62</v>
      </c>
      <c r="R24">
        <v>0</v>
      </c>
    </row>
    <row r="25" spans="1:18" x14ac:dyDescent="0.25">
      <c r="A25" s="37" t="str">
        <f>TableMGURPLAN2[[#This Row],[Study Package Code]]</f>
        <v>PRJM6000</v>
      </c>
      <c r="B25" s="43">
        <f>TableMGURPLAN2[[#This Row],[Ver]]</f>
        <v>1</v>
      </c>
      <c r="C25" s="43"/>
      <c r="D25" s="36" t="str">
        <f>TableMGURPLAN2[[#This Row],[Structure Line]]</f>
        <v>Project Management Overview</v>
      </c>
      <c r="E25" s="38">
        <f>TableMGURPLAN2[[#This Row],[Credit Points]]</f>
        <v>25</v>
      </c>
      <c r="F25" s="36">
        <v>1</v>
      </c>
      <c r="G25" s="36" t="s">
        <v>181</v>
      </c>
      <c r="H25" s="36">
        <v>0</v>
      </c>
      <c r="I25" s="36" t="s">
        <v>177</v>
      </c>
      <c r="J25" s="36" t="s">
        <v>100</v>
      </c>
      <c r="K25" s="36">
        <v>1</v>
      </c>
      <c r="L25" s="36" t="s">
        <v>127</v>
      </c>
      <c r="M25" s="36">
        <v>25</v>
      </c>
      <c r="N25" s="62">
        <v>42005</v>
      </c>
      <c r="O25" s="62"/>
      <c r="Q25" t="s">
        <v>100</v>
      </c>
      <c r="R25">
        <v>1</v>
      </c>
    </row>
    <row r="26" spans="1:18" x14ac:dyDescent="0.25">
      <c r="A26" s="37" t="str">
        <f>TableMGURPLAN2[[#This Row],[Study Package Code]]</f>
        <v>PRJM6002</v>
      </c>
      <c r="B26" s="43">
        <f>TableMGURPLAN2[[#This Row],[Ver]]</f>
        <v>2</v>
      </c>
      <c r="C26" s="43"/>
      <c r="D26" s="36" t="str">
        <f>TableMGURPLAN2[[#This Row],[Structure Line]]</f>
        <v>Project Planning and Schedule Management</v>
      </c>
      <c r="E26" s="38">
        <f>TableMGURPLAN2[[#This Row],[Credit Points]]</f>
        <v>25</v>
      </c>
      <c r="F26" s="36">
        <v>1</v>
      </c>
      <c r="G26" s="36" t="s">
        <v>181</v>
      </c>
      <c r="H26" s="36">
        <v>0</v>
      </c>
      <c r="I26" s="36" t="s">
        <v>177</v>
      </c>
      <c r="J26" s="36" t="s">
        <v>101</v>
      </c>
      <c r="K26" s="36">
        <v>2</v>
      </c>
      <c r="L26" s="36" t="s">
        <v>128</v>
      </c>
      <c r="M26" s="36">
        <v>25</v>
      </c>
      <c r="N26" s="62">
        <v>45292</v>
      </c>
      <c r="O26" s="62"/>
      <c r="Q26" t="s">
        <v>101</v>
      </c>
      <c r="R26">
        <v>2</v>
      </c>
    </row>
    <row r="27" spans="1:18" x14ac:dyDescent="0.25">
      <c r="A27" s="37" t="str">
        <f>TableMGURPLAN2[[#This Row],[Study Package Code]]</f>
        <v>PRJM6003</v>
      </c>
      <c r="B27" s="43">
        <f>TableMGURPLAN2[[#This Row],[Ver]]</f>
        <v>1</v>
      </c>
      <c r="C27" s="43"/>
      <c r="D27" s="36" t="str">
        <f>TableMGURPLAN2[[#This Row],[Structure Line]]</f>
        <v>Project Risk Management</v>
      </c>
      <c r="E27" s="38">
        <f>TableMGURPLAN2[[#This Row],[Credit Points]]</f>
        <v>25</v>
      </c>
      <c r="F27" s="36">
        <v>1</v>
      </c>
      <c r="G27" s="36" t="s">
        <v>181</v>
      </c>
      <c r="H27" s="36">
        <v>0</v>
      </c>
      <c r="I27" s="36" t="s">
        <v>177</v>
      </c>
      <c r="J27" s="36" t="s">
        <v>102</v>
      </c>
      <c r="K27" s="36">
        <v>1</v>
      </c>
      <c r="L27" s="36" t="s">
        <v>129</v>
      </c>
      <c r="M27" s="36">
        <v>25</v>
      </c>
      <c r="N27" s="62">
        <v>42005</v>
      </c>
      <c r="O27" s="62"/>
      <c r="Q27" t="s">
        <v>102</v>
      </c>
      <c r="R27">
        <v>1</v>
      </c>
    </row>
    <row r="28" spans="1:18" x14ac:dyDescent="0.25">
      <c r="A28" s="37" t="str">
        <f>TableMGURPLAN2[[#This Row],[Study Package Code]]</f>
        <v>PRJM6004</v>
      </c>
      <c r="B28" s="43">
        <f>TableMGURPLAN2[[#This Row],[Ver]]</f>
        <v>1</v>
      </c>
      <c r="C28" s="43"/>
      <c r="D28" s="36" t="str">
        <f>TableMGURPLAN2[[#This Row],[Structure Line]]</f>
        <v>Project Procurement Management</v>
      </c>
      <c r="E28" s="38">
        <f>TableMGURPLAN2[[#This Row],[Credit Points]]</f>
        <v>25</v>
      </c>
      <c r="F28" s="36">
        <v>1</v>
      </c>
      <c r="G28" s="36" t="s">
        <v>181</v>
      </c>
      <c r="H28" s="36">
        <v>0</v>
      </c>
      <c r="I28" s="36" t="s">
        <v>177</v>
      </c>
      <c r="J28" s="36" t="s">
        <v>103</v>
      </c>
      <c r="K28" s="36">
        <v>1</v>
      </c>
      <c r="L28" s="36" t="s">
        <v>132</v>
      </c>
      <c r="M28" s="36">
        <v>25</v>
      </c>
      <c r="N28" s="62">
        <v>42005</v>
      </c>
      <c r="O28" s="62"/>
      <c r="Q28" t="s">
        <v>103</v>
      </c>
      <c r="R28">
        <v>1</v>
      </c>
    </row>
    <row r="29" spans="1:18" x14ac:dyDescent="0.25">
      <c r="A29" s="37" t="str">
        <f>TableMGURPLAN2[[#This Row],[Study Package Code]]</f>
        <v>SUST5005</v>
      </c>
      <c r="B29" s="43">
        <f>TableMGURPLAN2[[#This Row],[Ver]]</f>
        <v>2</v>
      </c>
      <c r="C29" s="43"/>
      <c r="D29" s="36" t="str">
        <f>TableMGURPLAN2[[#This Row],[Structure Line]]</f>
        <v>Future Cities</v>
      </c>
      <c r="E29" s="38">
        <f>TableMGURPLAN2[[#This Row],[Credit Points]]</f>
        <v>25</v>
      </c>
      <c r="F29" s="36">
        <v>1</v>
      </c>
      <c r="G29" s="36" t="s">
        <v>181</v>
      </c>
      <c r="H29" s="36">
        <v>0</v>
      </c>
      <c r="I29" s="36" t="s">
        <v>177</v>
      </c>
      <c r="J29" s="36" t="s">
        <v>104</v>
      </c>
      <c r="K29" s="36">
        <v>2</v>
      </c>
      <c r="L29" s="36" t="s">
        <v>133</v>
      </c>
      <c r="M29" s="36">
        <v>25</v>
      </c>
      <c r="N29" s="62">
        <v>43831</v>
      </c>
      <c r="O29" s="62"/>
      <c r="Q29" t="s">
        <v>104</v>
      </c>
      <c r="R29">
        <v>2</v>
      </c>
    </row>
    <row r="30" spans="1:18" x14ac:dyDescent="0.25">
      <c r="A30" s="37" t="str">
        <f>TableMGURPLAN2[[#This Row],[Study Package Code]]</f>
        <v>SUST5008</v>
      </c>
      <c r="B30" s="43">
        <f>TableMGURPLAN2[[#This Row],[Ver]]</f>
        <v>1</v>
      </c>
      <c r="C30" s="43"/>
      <c r="D30" s="36" t="str">
        <f>TableMGURPLAN2[[#This Row],[Structure Line]]</f>
        <v>Climate Policy</v>
      </c>
      <c r="E30" s="38">
        <f>TableMGURPLAN2[[#This Row],[Credit Points]]</f>
        <v>25</v>
      </c>
      <c r="F30" s="36">
        <v>1</v>
      </c>
      <c r="G30" s="36" t="s">
        <v>181</v>
      </c>
      <c r="H30" s="36">
        <v>0</v>
      </c>
      <c r="I30" s="36" t="s">
        <v>177</v>
      </c>
      <c r="J30" s="36" t="s">
        <v>105</v>
      </c>
      <c r="K30" s="36">
        <v>1</v>
      </c>
      <c r="L30" s="36" t="s">
        <v>134</v>
      </c>
      <c r="M30" s="36">
        <v>25</v>
      </c>
      <c r="N30" s="62">
        <v>42005</v>
      </c>
      <c r="O30" s="62"/>
      <c r="Q30" t="s">
        <v>105</v>
      </c>
      <c r="R30">
        <v>1</v>
      </c>
    </row>
    <row r="31" spans="1:18" x14ac:dyDescent="0.25">
      <c r="A31" s="37" t="str">
        <f>TableMGURPLAN2[[#This Row],[Study Package Code]]</f>
        <v>SUST5018</v>
      </c>
      <c r="B31" s="43">
        <f>TableMGURPLAN2[[#This Row],[Ver]]</f>
        <v>2</v>
      </c>
      <c r="C31" s="43"/>
      <c r="D31" s="36" t="str">
        <f>TableMGURPLAN2[[#This Row],[Structure Line]]</f>
        <v>People and Planet</v>
      </c>
      <c r="E31" s="38">
        <f>TableMGURPLAN2[[#This Row],[Credit Points]]</f>
        <v>25</v>
      </c>
      <c r="F31" s="36">
        <v>1</v>
      </c>
      <c r="G31" s="36" t="s">
        <v>181</v>
      </c>
      <c r="H31" s="36">
        <v>0</v>
      </c>
      <c r="I31" s="36" t="s">
        <v>177</v>
      </c>
      <c r="J31" s="36" t="s">
        <v>106</v>
      </c>
      <c r="K31" s="36">
        <v>2</v>
      </c>
      <c r="L31" s="36" t="s">
        <v>135</v>
      </c>
      <c r="M31" s="36">
        <v>25</v>
      </c>
      <c r="N31" s="62">
        <v>43831</v>
      </c>
      <c r="O31" s="62"/>
      <c r="Q31" t="s">
        <v>106</v>
      </c>
      <c r="R31">
        <v>2</v>
      </c>
    </row>
    <row r="32" spans="1:18" x14ac:dyDescent="0.25">
      <c r="A32" s="37" t="str">
        <f>TableMGURPLAN2[[#This Row],[Study Package Code]]</f>
        <v>SUST5020</v>
      </c>
      <c r="B32" s="43">
        <f>TableMGURPLAN2[[#This Row],[Ver]]</f>
        <v>1</v>
      </c>
      <c r="C32" s="43"/>
      <c r="D32" s="36" t="str">
        <f>TableMGURPLAN2[[#This Row],[Structure Line]]</f>
        <v>Sustainability, Climate Change and Economics</v>
      </c>
      <c r="E32" s="38">
        <f>TableMGURPLAN2[[#This Row],[Credit Points]]</f>
        <v>25</v>
      </c>
      <c r="F32" s="36">
        <v>1</v>
      </c>
      <c r="G32" s="36" t="s">
        <v>181</v>
      </c>
      <c r="H32" s="36">
        <v>0</v>
      </c>
      <c r="I32" s="36" t="s">
        <v>177</v>
      </c>
      <c r="J32" s="36" t="s">
        <v>107</v>
      </c>
      <c r="K32" s="36">
        <v>1</v>
      </c>
      <c r="L32" s="36" t="s">
        <v>136</v>
      </c>
      <c r="M32" s="36">
        <v>25</v>
      </c>
      <c r="N32" s="62">
        <v>42736</v>
      </c>
      <c r="O32" s="62"/>
      <c r="Q32" t="s">
        <v>107</v>
      </c>
      <c r="R32">
        <v>1</v>
      </c>
    </row>
    <row r="33" spans="1:18" x14ac:dyDescent="0.25">
      <c r="A33" s="37" t="str">
        <f>TableMGURPLAN2[[#This Row],[Study Package Code]]</f>
        <v>SUST5024</v>
      </c>
      <c r="B33" s="43">
        <f>TableMGURPLAN2[[#This Row],[Ver]]</f>
        <v>1</v>
      </c>
      <c r="C33" s="43"/>
      <c r="D33" s="36" t="str">
        <f>TableMGURPLAN2[[#This Row],[Structure Line]]</f>
        <v>Sustainable Waste Management</v>
      </c>
      <c r="E33" s="38">
        <f>TableMGURPLAN2[[#This Row],[Credit Points]]</f>
        <v>25</v>
      </c>
      <c r="F33" s="36">
        <v>1</v>
      </c>
      <c r="G33" s="36" t="s">
        <v>181</v>
      </c>
      <c r="H33" s="36">
        <v>0</v>
      </c>
      <c r="I33" s="36" t="s">
        <v>177</v>
      </c>
      <c r="J33" s="36" t="s">
        <v>108</v>
      </c>
      <c r="K33" s="36">
        <v>1</v>
      </c>
      <c r="L33" s="36" t="s">
        <v>137</v>
      </c>
      <c r="M33" s="36">
        <v>25</v>
      </c>
      <c r="N33" s="62">
        <v>44197</v>
      </c>
      <c r="O33" s="62"/>
      <c r="Q33" t="s">
        <v>108</v>
      </c>
      <c r="R33">
        <v>1</v>
      </c>
    </row>
    <row r="34" spans="1:18" x14ac:dyDescent="0.25">
      <c r="A34" s="37" t="str">
        <f>TableMGURPLAN2[[#This Row],[Study Package Code]]</f>
        <v>URDE1010</v>
      </c>
      <c r="B34" s="43">
        <f>TableMGURPLAN2[[#This Row],[Ver]]</f>
        <v>1</v>
      </c>
      <c r="C34" s="43"/>
      <c r="D34" s="36" t="str">
        <f>TableMGURPLAN2[[#This Row],[Structure Line]]</f>
        <v>Urban Transport Systems</v>
      </c>
      <c r="E34" s="38">
        <f>TableMGURPLAN2[[#This Row],[Credit Points]]</f>
        <v>25</v>
      </c>
      <c r="F34" s="36">
        <v>9</v>
      </c>
      <c r="G34" s="36" t="s">
        <v>178</v>
      </c>
      <c r="H34" s="36">
        <v>1</v>
      </c>
      <c r="I34" s="36" t="s">
        <v>177</v>
      </c>
      <c r="J34" s="36" t="s">
        <v>87</v>
      </c>
      <c r="K34" s="36">
        <v>1</v>
      </c>
      <c r="L34" s="36" t="s">
        <v>138</v>
      </c>
      <c r="M34" s="36">
        <v>25</v>
      </c>
      <c r="N34" s="62">
        <v>44197</v>
      </c>
      <c r="O34" s="62"/>
      <c r="Q34" t="s">
        <v>87</v>
      </c>
      <c r="R34">
        <v>1</v>
      </c>
    </row>
    <row r="35" spans="1:18" x14ac:dyDescent="0.25">
      <c r="A35" s="37" t="str">
        <f>TableMGURPLAN2[[#This Row],[Study Package Code]]</f>
        <v>URDE2007</v>
      </c>
      <c r="B35" s="43">
        <f>TableMGURPLAN2[[#This Row],[Ver]]</f>
        <v>1</v>
      </c>
      <c r="C35" s="43"/>
      <c r="D35" s="36" t="str">
        <f>TableMGURPLAN2[[#This Row],[Structure Line]]</f>
        <v>Site Planning</v>
      </c>
      <c r="E35" s="38">
        <f>TableMGURPLAN2[[#This Row],[Credit Points]]</f>
        <v>25</v>
      </c>
      <c r="F35" s="36">
        <v>9</v>
      </c>
      <c r="G35" s="36" t="s">
        <v>178</v>
      </c>
      <c r="H35" s="36">
        <v>1</v>
      </c>
      <c r="I35" s="36" t="s">
        <v>177</v>
      </c>
      <c r="J35" s="36" t="s">
        <v>89</v>
      </c>
      <c r="K35" s="36">
        <v>1</v>
      </c>
      <c r="L35" s="36" t="s">
        <v>141</v>
      </c>
      <c r="M35" s="36">
        <v>25</v>
      </c>
      <c r="N35" s="62">
        <v>42005</v>
      </c>
      <c r="O35" s="62"/>
      <c r="Q35" t="s">
        <v>89</v>
      </c>
      <c r="R35">
        <v>1</v>
      </c>
    </row>
    <row r="36" spans="1:18" x14ac:dyDescent="0.25">
      <c r="A36" s="37" t="str">
        <f>TableMGURPLAN2[[#This Row],[Study Package Code]]</f>
        <v>URDE2006</v>
      </c>
      <c r="B36" s="43">
        <f>TableMGURPLAN2[[#This Row],[Ver]]</f>
        <v>1</v>
      </c>
      <c r="C36" s="43"/>
      <c r="D36" s="36" t="str">
        <f>TableMGURPLAN2[[#This Row],[Structure Line]]</f>
        <v>Planning for Housing</v>
      </c>
      <c r="E36" s="38">
        <f>TableMGURPLAN2[[#This Row],[Credit Points]]</f>
        <v>25</v>
      </c>
      <c r="F36" s="36">
        <v>11</v>
      </c>
      <c r="G36" s="36" t="s">
        <v>178</v>
      </c>
      <c r="H36" s="36">
        <v>2</v>
      </c>
      <c r="I36" s="36" t="s">
        <v>177</v>
      </c>
      <c r="J36" s="36" t="s">
        <v>95</v>
      </c>
      <c r="K36" s="36">
        <v>1</v>
      </c>
      <c r="L36" s="36" t="s">
        <v>139</v>
      </c>
      <c r="M36" s="36">
        <v>25</v>
      </c>
      <c r="N36" s="62">
        <v>42005</v>
      </c>
      <c r="O36" s="62"/>
      <c r="Q36" t="s">
        <v>95</v>
      </c>
      <c r="R36">
        <v>1</v>
      </c>
    </row>
    <row r="37" spans="1:18" x14ac:dyDescent="0.25">
      <c r="A37" s="37" t="str">
        <f>TableMGURPLAN2[[#This Row],[Study Package Code]]</f>
        <v>URDE3002</v>
      </c>
      <c r="B37" s="43">
        <f>TableMGURPLAN2[[#This Row],[Ver]]</f>
        <v>1</v>
      </c>
      <c r="C37" s="43"/>
      <c r="D37" s="36" t="str">
        <f>TableMGURPLAN2[[#This Row],[Structure Line]]</f>
        <v>Urban Regeneration</v>
      </c>
      <c r="E37" s="38">
        <f>TableMGURPLAN2[[#This Row],[Credit Points]]</f>
        <v>25</v>
      </c>
      <c r="F37" s="36">
        <v>11</v>
      </c>
      <c r="G37" s="36" t="s">
        <v>178</v>
      </c>
      <c r="H37" s="36">
        <v>2</v>
      </c>
      <c r="I37" s="36" t="s">
        <v>177</v>
      </c>
      <c r="J37" s="36" t="s">
        <v>97</v>
      </c>
      <c r="K37" s="36">
        <v>1</v>
      </c>
      <c r="L37" s="36" t="s">
        <v>146</v>
      </c>
      <c r="M37" s="36">
        <v>25</v>
      </c>
      <c r="N37" s="62">
        <v>42005</v>
      </c>
      <c r="O37" s="62"/>
      <c r="Q37" t="s">
        <v>97</v>
      </c>
      <c r="R37">
        <v>1</v>
      </c>
    </row>
    <row r="38" spans="1:18" ht="16.5" thickBot="1" x14ac:dyDescent="0.3">
      <c r="A38" s="39">
        <f>TableMGURPLAN2[[#This Row],[Study Package Code]]</f>
        <v>0</v>
      </c>
      <c r="B38" s="40">
        <f>TableMGURPLAN2[[#This Row],[Ver]]</f>
        <v>0</v>
      </c>
      <c r="C38" s="40"/>
      <c r="D38" s="41">
        <f>TableMGURPLAN2[[#This Row],[Structure Line]]</f>
        <v>0</v>
      </c>
      <c r="E38" s="42">
        <f>TableMGURPLAN2[[#This Row],[Credit Points]]</f>
        <v>0</v>
      </c>
      <c r="F38" s="36"/>
      <c r="G38" s="36"/>
      <c r="H38" s="36"/>
      <c r="I38" s="36"/>
      <c r="J38" s="36"/>
      <c r="K38" s="36"/>
      <c r="L38" s="36"/>
      <c r="M38" s="36"/>
      <c r="N38" s="62"/>
      <c r="O38" s="62"/>
      <c r="Q38" t="s">
        <v>185</v>
      </c>
      <c r="R38">
        <v>1</v>
      </c>
    </row>
  </sheetData>
  <conditionalFormatting sqref="J3:J10">
    <cfRule type="duplicateValues" dxfId="6" priority="21"/>
  </conditionalFormatting>
  <conditionalFormatting sqref="J14:J38">
    <cfRule type="duplicateValues" dxfId="5" priority="3"/>
  </conditionalFormatting>
  <conditionalFormatting sqref="N3:N10">
    <cfRule type="cellIs" dxfId="4" priority="6" operator="greaterThan">
      <formula>$P$1</formula>
    </cfRule>
  </conditionalFormatting>
  <conditionalFormatting sqref="N14:N38">
    <cfRule type="cellIs" dxfId="3" priority="1" operator="greaterThan">
      <formula>$P$1</formula>
    </cfRule>
  </conditionalFormatting>
  <conditionalFormatting sqref="O3:O10">
    <cfRule type="notContainsBlanks" dxfId="2" priority="9">
      <formula>LEN(TRIM(O3))&gt;0</formula>
    </cfRule>
  </conditionalFormatting>
  <conditionalFormatting sqref="O14:O38">
    <cfRule type="notContainsBlanks" dxfId="1" priority="2">
      <formula>LEN(TRIM(O14))&gt;0</formula>
    </cfRule>
  </conditionalFormatting>
  <conditionalFormatting sqref="Q2:R38">
    <cfRule type="expression" dxfId="0" priority="8">
      <formula>Q2&lt;&gt;J2</formula>
    </cfRule>
  </conditionalFormatting>
  <pageMargins left="0.7" right="0.7" top="0.75" bottom="0.75" header="0.3" footer="0.3"/>
  <pageSetup paperSize="9" orientation="portrait" r:id="rId1"/>
  <tableParts count="4">
    <tablePart r:id="rId2"/>
    <tablePart r:id="rId3"/>
    <tablePart r:id="rId4"/>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L30"/>
  <sheetViews>
    <sheetView workbookViewId="0">
      <selection activeCell="B29" sqref="B29"/>
    </sheetView>
  </sheetViews>
  <sheetFormatPr defaultRowHeight="15.75" x14ac:dyDescent="0.25"/>
  <cols>
    <col min="1" max="1" width="12.375" bestFit="1" customWidth="1"/>
    <col min="2" max="5" width="5.375" bestFit="1" customWidth="1"/>
    <col min="6" max="6" width="16.125" bestFit="1" customWidth="1"/>
    <col min="7" max="7" width="10.375" bestFit="1" customWidth="1"/>
    <col min="8" max="8" width="9.75" bestFit="1" customWidth="1"/>
    <col min="9" max="12" width="1.875" bestFit="1" customWidth="1"/>
  </cols>
  <sheetData>
    <row r="1" spans="1:12" x14ac:dyDescent="0.25">
      <c r="F1" s="101" t="s">
        <v>163</v>
      </c>
      <c r="G1" s="100">
        <v>45597</v>
      </c>
    </row>
    <row r="3" spans="1:12" ht="72" x14ac:dyDescent="0.25">
      <c r="A3" t="s">
        <v>186</v>
      </c>
      <c r="B3" s="84" t="s">
        <v>187</v>
      </c>
      <c r="C3" s="84" t="s">
        <v>188</v>
      </c>
      <c r="D3" s="84" t="s">
        <v>189</v>
      </c>
      <c r="E3" s="84" t="s">
        <v>190</v>
      </c>
    </row>
    <row r="4" spans="1:12" x14ac:dyDescent="0.25">
      <c r="A4" t="s">
        <v>52</v>
      </c>
      <c r="B4" s="3">
        <v>1</v>
      </c>
      <c r="C4" s="3"/>
      <c r="D4" s="3"/>
      <c r="E4" s="3"/>
      <c r="H4" t="s">
        <v>52</v>
      </c>
      <c r="I4">
        <v>1</v>
      </c>
    </row>
    <row r="5" spans="1:12" x14ac:dyDescent="0.25">
      <c r="A5" t="s">
        <v>100</v>
      </c>
      <c r="B5" s="3">
        <v>1</v>
      </c>
      <c r="C5" s="3">
        <v>1</v>
      </c>
      <c r="D5" s="3">
        <v>1</v>
      </c>
      <c r="E5" s="3">
        <v>1</v>
      </c>
      <c r="H5" t="s">
        <v>100</v>
      </c>
      <c r="I5">
        <v>1</v>
      </c>
      <c r="J5">
        <v>1</v>
      </c>
      <c r="K5">
        <v>1</v>
      </c>
      <c r="L5">
        <v>1</v>
      </c>
    </row>
    <row r="6" spans="1:12" x14ac:dyDescent="0.25">
      <c r="A6" t="s">
        <v>101</v>
      </c>
      <c r="B6" s="3">
        <v>1</v>
      </c>
      <c r="C6" s="3">
        <v>1</v>
      </c>
      <c r="D6" s="3">
        <v>1</v>
      </c>
      <c r="E6" s="3">
        <v>1</v>
      </c>
      <c r="H6" t="s">
        <v>101</v>
      </c>
      <c r="I6">
        <v>1</v>
      </c>
      <c r="J6">
        <v>1</v>
      </c>
      <c r="K6">
        <v>1</v>
      </c>
      <c r="L6">
        <v>1</v>
      </c>
    </row>
    <row r="7" spans="1:12" x14ac:dyDescent="0.25">
      <c r="A7" t="s">
        <v>102</v>
      </c>
      <c r="B7" s="3">
        <v>1</v>
      </c>
      <c r="C7" s="3">
        <v>1</v>
      </c>
      <c r="D7" s="3">
        <v>1</v>
      </c>
      <c r="E7" s="3">
        <v>1</v>
      </c>
      <c r="H7" t="s">
        <v>102</v>
      </c>
      <c r="I7">
        <v>1</v>
      </c>
      <c r="J7">
        <v>1</v>
      </c>
      <c r="K7">
        <v>1</v>
      </c>
      <c r="L7">
        <v>1</v>
      </c>
    </row>
    <row r="8" spans="1:12" x14ac:dyDescent="0.25">
      <c r="A8" t="s">
        <v>103</v>
      </c>
      <c r="B8" s="3">
        <v>1</v>
      </c>
      <c r="C8" s="3">
        <v>1</v>
      </c>
      <c r="D8" s="3">
        <v>1</v>
      </c>
      <c r="E8" s="3">
        <v>1</v>
      </c>
      <c r="H8" t="s">
        <v>103</v>
      </c>
      <c r="I8">
        <v>1</v>
      </c>
      <c r="J8">
        <v>1</v>
      </c>
      <c r="K8">
        <v>1</v>
      </c>
      <c r="L8">
        <v>1</v>
      </c>
    </row>
    <row r="9" spans="1:12" x14ac:dyDescent="0.25">
      <c r="A9" t="s">
        <v>104</v>
      </c>
      <c r="B9" s="3">
        <v>1</v>
      </c>
      <c r="C9" s="3">
        <v>1</v>
      </c>
      <c r="D9" s="3"/>
      <c r="E9" s="3"/>
      <c r="H9" t="s">
        <v>104</v>
      </c>
      <c r="I9">
        <v>1</v>
      </c>
      <c r="J9">
        <v>1</v>
      </c>
    </row>
    <row r="10" spans="1:12" x14ac:dyDescent="0.25">
      <c r="A10" t="s">
        <v>105</v>
      </c>
      <c r="B10" s="3"/>
      <c r="C10" s="3"/>
      <c r="D10" s="3">
        <v>1</v>
      </c>
      <c r="E10" s="3">
        <v>1</v>
      </c>
      <c r="H10" t="s">
        <v>105</v>
      </c>
      <c r="K10">
        <v>1</v>
      </c>
      <c r="L10">
        <v>1</v>
      </c>
    </row>
    <row r="11" spans="1:12" x14ac:dyDescent="0.25">
      <c r="A11" t="s">
        <v>106</v>
      </c>
      <c r="B11" s="3"/>
      <c r="C11" s="3"/>
      <c r="D11" s="3">
        <v>1</v>
      </c>
      <c r="E11" s="3">
        <v>1</v>
      </c>
      <c r="H11" t="s">
        <v>106</v>
      </c>
      <c r="K11">
        <v>1</v>
      </c>
      <c r="L11">
        <v>1</v>
      </c>
    </row>
    <row r="12" spans="1:12" x14ac:dyDescent="0.25">
      <c r="A12" t="s">
        <v>107</v>
      </c>
      <c r="B12" s="3">
        <v>1</v>
      </c>
      <c r="C12" s="3">
        <v>1</v>
      </c>
      <c r="D12" s="3"/>
      <c r="E12" s="3"/>
      <c r="H12" t="s">
        <v>107</v>
      </c>
      <c r="I12">
        <v>1</v>
      </c>
      <c r="J12">
        <v>1</v>
      </c>
    </row>
    <row r="13" spans="1:12" x14ac:dyDescent="0.25">
      <c r="A13" t="s">
        <v>108</v>
      </c>
      <c r="B13" s="3">
        <v>1</v>
      </c>
      <c r="C13" s="3">
        <v>1</v>
      </c>
      <c r="D13" s="3"/>
      <c r="E13" s="3"/>
      <c r="H13" t="s">
        <v>108</v>
      </c>
      <c r="I13">
        <v>1</v>
      </c>
      <c r="J13">
        <v>1</v>
      </c>
    </row>
    <row r="14" spans="1:12" x14ac:dyDescent="0.25">
      <c r="A14" t="s">
        <v>87</v>
      </c>
      <c r="B14" s="3"/>
      <c r="C14" s="3"/>
      <c r="D14" s="3">
        <v>1</v>
      </c>
      <c r="E14" s="3"/>
      <c r="H14" t="s">
        <v>87</v>
      </c>
      <c r="K14">
        <v>1</v>
      </c>
    </row>
    <row r="15" spans="1:12" x14ac:dyDescent="0.25">
      <c r="A15" t="s">
        <v>95</v>
      </c>
      <c r="B15" s="3">
        <v>1</v>
      </c>
      <c r="C15" s="3"/>
      <c r="D15" s="3"/>
      <c r="E15" s="3"/>
      <c r="H15" t="s">
        <v>95</v>
      </c>
      <c r="I15">
        <v>1</v>
      </c>
    </row>
    <row r="16" spans="1:12" x14ac:dyDescent="0.25">
      <c r="A16" t="s">
        <v>89</v>
      </c>
      <c r="B16" s="3"/>
      <c r="C16" s="3"/>
      <c r="D16" s="3">
        <v>1</v>
      </c>
      <c r="E16" s="3"/>
      <c r="H16" t="s">
        <v>89</v>
      </c>
      <c r="K16">
        <v>1</v>
      </c>
    </row>
    <row r="17" spans="1:12" x14ac:dyDescent="0.25">
      <c r="A17" t="s">
        <v>45</v>
      </c>
      <c r="B17" s="3"/>
      <c r="C17" s="3"/>
      <c r="D17" s="3">
        <v>1</v>
      </c>
      <c r="E17" s="3"/>
      <c r="H17" t="s">
        <v>45</v>
      </c>
      <c r="K17">
        <v>1</v>
      </c>
    </row>
    <row r="18" spans="1:12" x14ac:dyDescent="0.25">
      <c r="A18" t="s">
        <v>97</v>
      </c>
      <c r="B18" s="3">
        <v>1</v>
      </c>
      <c r="C18" s="3"/>
      <c r="D18" s="3"/>
      <c r="E18" s="3"/>
      <c r="H18" t="s">
        <v>97</v>
      </c>
      <c r="I18">
        <v>1</v>
      </c>
    </row>
    <row r="19" spans="1:12" x14ac:dyDescent="0.25">
      <c r="A19" t="s">
        <v>60</v>
      </c>
      <c r="B19" s="3">
        <v>1</v>
      </c>
      <c r="C19" s="3"/>
      <c r="D19" s="3"/>
      <c r="E19" s="3"/>
      <c r="H19" t="s">
        <v>60</v>
      </c>
      <c r="I19">
        <v>1</v>
      </c>
    </row>
    <row r="20" spans="1:12" x14ac:dyDescent="0.25">
      <c r="A20" t="s">
        <v>41</v>
      </c>
      <c r="B20" s="3">
        <v>1</v>
      </c>
      <c r="C20" s="3"/>
      <c r="D20" s="3"/>
      <c r="E20" s="3"/>
      <c r="H20" t="s">
        <v>41</v>
      </c>
      <c r="I20">
        <v>1</v>
      </c>
    </row>
    <row r="21" spans="1:12" x14ac:dyDescent="0.25">
      <c r="A21" t="s">
        <v>67</v>
      </c>
      <c r="B21" s="3">
        <v>1</v>
      </c>
      <c r="C21" s="3"/>
      <c r="D21" s="3">
        <v>1</v>
      </c>
      <c r="E21" s="3"/>
      <c r="H21" t="s">
        <v>67</v>
      </c>
      <c r="I21">
        <v>1</v>
      </c>
      <c r="K21">
        <v>1</v>
      </c>
    </row>
    <row r="22" spans="1:12" x14ac:dyDescent="0.25">
      <c r="A22" t="s">
        <v>42</v>
      </c>
      <c r="B22" s="3"/>
      <c r="C22" s="3"/>
      <c r="D22" s="3">
        <v>1</v>
      </c>
      <c r="E22" s="3"/>
      <c r="H22" t="s">
        <v>42</v>
      </c>
      <c r="K22">
        <v>1</v>
      </c>
    </row>
    <row r="23" spans="1:12" x14ac:dyDescent="0.25">
      <c r="A23" t="s">
        <v>44</v>
      </c>
      <c r="B23" s="3">
        <v>1</v>
      </c>
      <c r="C23" s="3"/>
      <c r="D23" s="3"/>
      <c r="E23" s="3"/>
      <c r="H23" t="s">
        <v>44</v>
      </c>
      <c r="I23">
        <v>1</v>
      </c>
    </row>
    <row r="24" spans="1:12" x14ac:dyDescent="0.25">
      <c r="A24" t="s">
        <v>39</v>
      </c>
      <c r="B24" s="3">
        <v>1</v>
      </c>
      <c r="C24" s="3"/>
      <c r="D24" s="3">
        <v>1</v>
      </c>
      <c r="E24" s="3"/>
      <c r="H24" t="s">
        <v>39</v>
      </c>
      <c r="I24">
        <v>1</v>
      </c>
      <c r="K24">
        <v>1</v>
      </c>
    </row>
    <row r="25" spans="1:12" x14ac:dyDescent="0.25">
      <c r="A25" t="s">
        <v>74</v>
      </c>
      <c r="B25" s="3">
        <v>1</v>
      </c>
      <c r="C25" s="3"/>
      <c r="D25" s="3">
        <v>1</v>
      </c>
      <c r="E25" s="3"/>
      <c r="H25" t="s">
        <v>74</v>
      </c>
      <c r="I25">
        <v>1</v>
      </c>
      <c r="K25">
        <v>1</v>
      </c>
    </row>
    <row r="26" spans="1:12" x14ac:dyDescent="0.25">
      <c r="A26" t="s">
        <v>61</v>
      </c>
      <c r="B26" s="3"/>
      <c r="C26" s="3"/>
      <c r="D26" s="3">
        <v>1</v>
      </c>
      <c r="E26" s="3"/>
      <c r="H26" t="s">
        <v>61</v>
      </c>
      <c r="K26">
        <v>1</v>
      </c>
    </row>
    <row r="27" spans="1:12" x14ac:dyDescent="0.25">
      <c r="A27" t="s">
        <v>53</v>
      </c>
      <c r="B27" s="3"/>
      <c r="C27" s="3"/>
      <c r="D27" s="3">
        <v>1</v>
      </c>
      <c r="E27" s="3"/>
      <c r="H27" t="s">
        <v>53</v>
      </c>
      <c r="K27">
        <v>1</v>
      </c>
    </row>
    <row r="28" spans="1:12" x14ac:dyDescent="0.25">
      <c r="A28" t="s">
        <v>43</v>
      </c>
      <c r="B28" s="3">
        <v>1</v>
      </c>
      <c r="C28" s="3"/>
      <c r="D28" s="3">
        <v>1</v>
      </c>
      <c r="E28" s="3"/>
      <c r="H28" t="s">
        <v>43</v>
      </c>
      <c r="I28">
        <v>1</v>
      </c>
      <c r="K28">
        <v>1</v>
      </c>
    </row>
    <row r="29" spans="1:12" x14ac:dyDescent="0.25">
      <c r="A29" t="s">
        <v>78</v>
      </c>
      <c r="B29" s="3">
        <v>1</v>
      </c>
      <c r="C29" s="3"/>
      <c r="D29" s="3">
        <v>1</v>
      </c>
      <c r="E29" s="3"/>
      <c r="H29" t="s">
        <v>78</v>
      </c>
      <c r="I29">
        <v>1</v>
      </c>
      <c r="K29">
        <v>1</v>
      </c>
    </row>
    <row r="30" spans="1:12" x14ac:dyDescent="0.25">
      <c r="A30" t="s">
        <v>54</v>
      </c>
      <c r="B30" s="3">
        <v>1</v>
      </c>
      <c r="C30" s="3">
        <v>1</v>
      </c>
      <c r="D30" s="3">
        <v>1</v>
      </c>
      <c r="E30" s="3">
        <v>1</v>
      </c>
      <c r="H30" t="s">
        <v>54</v>
      </c>
      <c r="I30">
        <v>1</v>
      </c>
      <c r="J30">
        <v>1</v>
      </c>
      <c r="K30">
        <v>1</v>
      </c>
      <c r="L30">
        <v>1</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380bd5d-8f09-40a9-a9cb-2482ec2cd2ca">
      <Terms xmlns="http://schemas.microsoft.com/office/infopath/2007/PartnerControls"/>
    </lcf76f155ced4ddcb4097134ff3c332f>
    <TaxCatchAll xmlns="ba69df13-0c3c-4942-8695-6ca01564010c" xsi:nil="true"/>
    <SharedWithUsers xmlns="ba69df13-0c3c-4942-8695-6ca01564010c">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D5A8BA5900D0D41A965F85AF3329359" ma:contentTypeVersion="14" ma:contentTypeDescription="Create a new document." ma:contentTypeScope="" ma:versionID="e30fa786f2c3a37634f87eba21a7c718">
  <xsd:schema xmlns:xsd="http://www.w3.org/2001/XMLSchema" xmlns:xs="http://www.w3.org/2001/XMLSchema" xmlns:p="http://schemas.microsoft.com/office/2006/metadata/properties" xmlns:ns2="2380bd5d-8f09-40a9-a9cb-2482ec2cd2ca" xmlns:ns3="ba69df13-0c3c-4942-8695-6ca01564010c" targetNamespace="http://schemas.microsoft.com/office/2006/metadata/properties" ma:root="true" ma:fieldsID="0bf96c898f675749592802c4b477c09e" ns2:_="" ns3:_="">
    <xsd:import namespace="2380bd5d-8f09-40a9-a9cb-2482ec2cd2ca"/>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80bd5d-8f09-40a9-a9cb-2482ec2cd2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58b0421-3d9b-4d43-8840-b275eef407cc" ma:termSetId="09814cd3-568e-fe90-9814-8d621ff8fb84" ma:anchorId="fba54fb3-c3e1-fe81-a776-ca4b69148c4d" ma:open="true" ma:isKeyword="false">
      <xsd:complexType>
        <xsd:sequence>
          <xsd:element ref="pc:Terms" minOccurs="0" maxOccurs="1"/>
        </xsd:sequence>
      </xsd:complex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4f6a6e9f-0001-4698-9992-b49f02fb9f95}" ma:internalName="TaxCatchAll" ma:showField="CatchAllData" ma:web="ba69df13-0c3c-4942-8695-6ca0156401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2FBB4C-6ADF-4262-9F1C-6F0710538C55}">
  <ds:schemaRefs>
    <ds:schemaRef ds:uri="http://purl.org/dc/dcmitype/"/>
    <ds:schemaRef ds:uri="2380bd5d-8f09-40a9-a9cb-2482ec2cd2ca"/>
    <ds:schemaRef ds:uri="http://purl.org/dc/term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ba69df13-0c3c-4942-8695-6ca01564010c"/>
    <ds:schemaRef ds:uri="http://www.w3.org/XML/1998/namespace"/>
  </ds:schemaRefs>
</ds:datastoreItem>
</file>

<file path=customXml/itemProps2.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3.xml><?xml version="1.0" encoding="utf-8"?>
<ds:datastoreItem xmlns:ds="http://schemas.openxmlformats.org/officeDocument/2006/customXml" ds:itemID="{DCC01960-636D-4096-8D16-81BB37F282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80bd5d-8f09-40a9-a9cb-2482ec2cd2ca"/>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Planning Planner</vt:lpstr>
      <vt:lpstr>Unitsets</vt:lpstr>
      <vt:lpstr>Handbook</vt:lpstr>
      <vt:lpstr>Structures</vt:lpstr>
      <vt:lpstr>Availabilities</vt:lpstr>
      <vt:lpstr>'Planning Planner'!Print_Area</vt:lpstr>
      <vt:lpstr>RangeOptions</vt:lpstr>
      <vt:lpstr>RangeUnitsets</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2024-11-14T05:06:56Z</cp:lastPrinted>
  <dcterms:created xsi:type="dcterms:W3CDTF">2022-02-28T04:48:12Z</dcterms:created>
  <dcterms:modified xsi:type="dcterms:W3CDTF">2024-11-14T05:09:06Z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0x0101007D5A8BA5900D0D41A965F85AF3329359</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